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8375" windowHeight="7230"/>
  </bookViews>
  <sheets>
    <sheet name="Благоустрій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3" l="1"/>
  <c r="E103" i="3"/>
  <c r="K104" i="3"/>
  <c r="K118" i="3" l="1"/>
  <c r="D103" i="3"/>
  <c r="I103" i="3" s="1"/>
  <c r="K103" i="3" s="1"/>
  <c r="K127" i="3" l="1"/>
  <c r="F127" i="3"/>
  <c r="I20" i="3" l="1"/>
  <c r="I15" i="3"/>
  <c r="I14" i="3"/>
  <c r="D20" i="3"/>
  <c r="I18" i="3"/>
  <c r="I17" i="3"/>
  <c r="F17" i="3"/>
  <c r="K124" i="3"/>
  <c r="K95" i="3"/>
  <c r="J94" i="3"/>
  <c r="I92" i="3"/>
  <c r="K92" i="3" s="1"/>
  <c r="K88" i="3"/>
  <c r="I82" i="3"/>
  <c r="I81" i="3"/>
  <c r="I72" i="3"/>
  <c r="J72" i="3"/>
  <c r="K71" i="3"/>
  <c r="E68" i="3"/>
  <c r="I49" i="3"/>
  <c r="E45" i="3"/>
  <c r="D45" i="3"/>
  <c r="I46" i="3" s="1"/>
  <c r="K40" i="3"/>
  <c r="F40" i="3"/>
  <c r="F37" i="3"/>
  <c r="J36" i="3"/>
  <c r="K36" i="3" s="1"/>
  <c r="K35" i="3"/>
  <c r="K34" i="3"/>
  <c r="F34" i="3"/>
  <c r="I25" i="3"/>
  <c r="I28" i="3"/>
  <c r="J28" i="3"/>
  <c r="J25" i="3"/>
  <c r="K27" i="3"/>
  <c r="F24" i="3"/>
  <c r="K115" i="3"/>
  <c r="K72" i="3" l="1"/>
  <c r="K25" i="3"/>
  <c r="I45" i="3"/>
  <c r="D68" i="3"/>
  <c r="I68" i="3" s="1"/>
  <c r="K28" i="3"/>
  <c r="K111" i="3"/>
  <c r="K110" i="3"/>
  <c r="K109" i="3"/>
  <c r="K107" i="3"/>
  <c r="K108" i="3"/>
  <c r="K106" i="3"/>
  <c r="J129" i="3" s="1"/>
  <c r="K24" i="3"/>
  <c r="K112" i="3" l="1"/>
  <c r="F112" i="3"/>
  <c r="K100" i="3"/>
  <c r="K99" i="3"/>
  <c r="I93" i="3"/>
  <c r="K93" i="3" s="1"/>
  <c r="K20" i="3" l="1"/>
  <c r="J122" i="3"/>
  <c r="K122" i="3" s="1"/>
  <c r="I123" i="3"/>
  <c r="K123" i="3" s="1"/>
  <c r="I121" i="3"/>
  <c r="K121" i="3" s="1"/>
  <c r="K94" i="3"/>
  <c r="J82" i="3"/>
  <c r="J81" i="3"/>
  <c r="I85" i="3"/>
  <c r="K85" i="3" s="1"/>
  <c r="I84" i="3"/>
  <c r="K84" i="3" s="1"/>
  <c r="K87" i="3"/>
  <c r="J46" i="3"/>
  <c r="J45" i="3"/>
  <c r="K17" i="3"/>
  <c r="K18" i="3"/>
  <c r="J15" i="3"/>
  <c r="J14" i="3"/>
  <c r="K15" i="3"/>
  <c r="K14" i="3"/>
  <c r="F71" i="3"/>
  <c r="F124" i="3"/>
  <c r="F121" i="3"/>
  <c r="F118" i="3"/>
  <c r="F115" i="3"/>
  <c r="F106" i="3"/>
  <c r="F103" i="3"/>
  <c r="F99" i="3"/>
  <c r="F95" i="3"/>
  <c r="F92" i="3"/>
  <c r="F90" i="3"/>
  <c r="F87" i="3"/>
  <c r="F84" i="3"/>
  <c r="F81" i="3"/>
  <c r="F78" i="3"/>
  <c r="F51" i="3"/>
  <c r="K49" i="3" l="1"/>
  <c r="F48" i="3"/>
  <c r="K48" i="3"/>
  <c r="K45" i="3"/>
  <c r="K81" i="3"/>
  <c r="K82" i="3"/>
  <c r="F45" i="3"/>
  <c r="K46" i="3"/>
  <c r="K37" i="3"/>
  <c r="F68" i="3" l="1"/>
  <c r="K68" i="3"/>
  <c r="F131" i="3" s="1"/>
  <c r="F11" i="3"/>
  <c r="F60" i="3"/>
  <c r="F57" i="3"/>
  <c r="F54" i="3"/>
  <c r="F31" i="3"/>
  <c r="F27" i="3"/>
  <c r="F20" i="3"/>
  <c r="F14" i="3"/>
  <c r="F130" i="3" l="1"/>
  <c r="F132" i="3"/>
  <c r="J74" i="3"/>
  <c r="J43" i="3"/>
  <c r="F133" i="3" l="1"/>
  <c r="F134" i="3" l="1"/>
  <c r="F135" i="3" s="1"/>
  <c r="F136" i="3" s="1"/>
</calcChain>
</file>

<file path=xl/sharedStrings.xml><?xml version="1.0" encoding="utf-8"?>
<sst xmlns="http://schemas.openxmlformats.org/spreadsheetml/2006/main" count="204" uniqueCount="96">
  <si>
    <t>Замовник:</t>
  </si>
  <si>
    <t>Підрядник:</t>
  </si>
  <si>
    <t>Договір № від____ _____2017 року.</t>
  </si>
  <si>
    <t>№</t>
  </si>
  <si>
    <t>Назва робіт</t>
  </si>
  <si>
    <t>Одиниці виміру</t>
  </si>
  <si>
    <t>Кіль-сть</t>
  </si>
  <si>
    <t xml:space="preserve">Ціна </t>
  </si>
  <si>
    <t>Сума</t>
  </si>
  <si>
    <t>Матеріали</t>
  </si>
  <si>
    <r>
      <t>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</si>
  <si>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м</t>
    </r>
    <r>
      <rPr>
        <vertAlign val="superscript"/>
        <sz val="12"/>
        <color theme="1"/>
        <rFont val="Times New Roman"/>
        <family val="1"/>
        <charset val="204"/>
      </rPr>
      <t>2</t>
    </r>
  </si>
  <si>
    <t>шт</t>
  </si>
  <si>
    <t>Всього Роботи</t>
  </si>
  <si>
    <t>Загальна договірна ціна</t>
  </si>
  <si>
    <t>Всього по розділу №1</t>
  </si>
  <si>
    <t>Всього по розділу №3</t>
  </si>
  <si>
    <t>Всього матеріали</t>
  </si>
  <si>
    <t>Витрати на доставку і розвантаження матеріалів</t>
  </si>
  <si>
    <t>Загальновиробничі витрати</t>
  </si>
  <si>
    <t>м.п.</t>
  </si>
  <si>
    <t>шт.</t>
  </si>
  <si>
    <t>Найменування і адреса будівництва:</t>
  </si>
  <si>
    <t>Демонтаж старих бетонних плит</t>
  </si>
  <si>
    <t>Встановлення тротуарного поребрика на бетон</t>
  </si>
  <si>
    <t>Кошторис</t>
  </si>
  <si>
    <t>Розділ №1 Облаштування громадського простору перед дитячим центром МЖ, ДШМ №5 та дитячою бібліотекою №33</t>
  </si>
  <si>
    <t>Підготовка основи під тротуарну плитку</t>
  </si>
  <si>
    <r>
      <t>100 м</t>
    </r>
    <r>
      <rPr>
        <vertAlign val="superscript"/>
        <sz val="12"/>
        <color theme="1"/>
        <rFont val="Times New Roman"/>
        <family val="1"/>
        <charset val="204"/>
      </rPr>
      <t>2</t>
    </r>
  </si>
  <si>
    <t>Вкладання тротуарної плитки</t>
  </si>
  <si>
    <t>Влаштування паркових лавочок</t>
  </si>
  <si>
    <t>Влаштування сміттєвих корзин</t>
  </si>
  <si>
    <t>Частина 1.1 Заміна тротуарного покриття</t>
  </si>
  <si>
    <t>Частина 1.2 Встановлення лавочок і сміттєвих корзин</t>
  </si>
  <si>
    <t>Частина 1.3 Улаштування пандусу тактильних плит, поручнів</t>
  </si>
  <si>
    <t>Демонтаж частини бетонних сходів</t>
  </si>
  <si>
    <t>Улаштування бетонного пандуса</t>
  </si>
  <si>
    <t>Улаштування поручнів пандуса</t>
  </si>
  <si>
    <t>Розділ №2 Влаштування доріжки між ДШМ №5 та рестораном ''Червона рута''</t>
  </si>
  <si>
    <t>Розділ №3 Благоустрій подвір'я школи</t>
  </si>
  <si>
    <t>Частина 1.1 Улаштування концертного майданчика з накриттям</t>
  </si>
  <si>
    <t>Демонтаж існуючих сходів</t>
  </si>
  <si>
    <t xml:space="preserve">Улаштування концертного майданчика </t>
  </si>
  <si>
    <t>Улаштування накриття концертного майданчика</t>
  </si>
  <si>
    <t>Улаштувння поручнів по периметру концертного майданчика</t>
  </si>
  <si>
    <r>
      <t xml:space="preserve"> м</t>
    </r>
    <r>
      <rPr>
        <vertAlign val="superscript"/>
        <sz val="12"/>
        <color theme="1"/>
        <rFont val="Times New Roman"/>
        <family val="1"/>
        <charset val="204"/>
      </rPr>
      <t>2</t>
    </r>
  </si>
  <si>
    <t>Частина 1.2 Улаштування дитячого відпочинкового майданчика</t>
  </si>
  <si>
    <t>Монтаж елементів ігрового майданчика</t>
  </si>
  <si>
    <t>Улаштування лавочок навколо дерев</t>
  </si>
  <si>
    <t>Улаштування огорожі навколо подвір'я школи</t>
  </si>
  <si>
    <t>Улаштування хвіртки</t>
  </si>
  <si>
    <t>Поребрик тротуарний</t>
  </si>
  <si>
    <t>Бетонний розчин</t>
  </si>
  <si>
    <t>Пісок білий природній (з доставкою)</t>
  </si>
  <si>
    <t>Щебень фракція 5-25 (з доставкою)</t>
  </si>
  <si>
    <t>Тротуарна плитка Старе місто</t>
  </si>
  <si>
    <t xml:space="preserve">Бетон важкий </t>
  </si>
  <si>
    <t>Арматура гарячекатана А400с</t>
  </si>
  <si>
    <t>Плити тактильні</t>
  </si>
  <si>
    <t>т</t>
  </si>
  <si>
    <t>Хвіртка</t>
  </si>
  <si>
    <t>Огорожа панельна  H 200 мм</t>
  </si>
  <si>
    <t>100 м.п.</t>
  </si>
  <si>
    <t>Металопрокат</t>
  </si>
  <si>
    <t>Металочерепиця</t>
  </si>
  <si>
    <t>Всього по розділу №2</t>
  </si>
  <si>
    <t>Складено в поточних цінах станом на вересень 2017 р.</t>
  </si>
  <si>
    <t>Лавочка паркова зі спинкою 1,5 м</t>
  </si>
  <si>
    <t>Лавка садово-паркова 1,7 м</t>
  </si>
  <si>
    <t>Гойдалка пружинна "Ципля"</t>
  </si>
  <si>
    <t>Урна Економ зелена 19 л</t>
  </si>
  <si>
    <t>Ігровий комплекс InterAtletika ТЕ701</t>
  </si>
  <si>
    <t>Качеля подвійна велика</t>
  </si>
  <si>
    <t>Пісочниця з кришкою</t>
  </si>
  <si>
    <t>Плита ОSB 22 мм</t>
  </si>
  <si>
    <t>Улаштування тактильних плит</t>
  </si>
  <si>
    <t>Вкладання тротуарної плитки з вібруванням</t>
  </si>
  <si>
    <t>Тротуарна плитка Квадрат</t>
  </si>
  <si>
    <t>Поручні</t>
  </si>
  <si>
    <t>Разом Прямих витрат</t>
  </si>
  <si>
    <t>Стовпчики 60×40 H 2650 мм</t>
  </si>
  <si>
    <t>Бетон С12/15</t>
  </si>
  <si>
    <t>Карусель 4-х містна</t>
  </si>
  <si>
    <t>Гойдалка-балансир</t>
  </si>
  <si>
    <t>Влаштування сміттєвих урн</t>
  </si>
  <si>
    <t>Бетон важкий С16/20</t>
  </si>
  <si>
    <t>Поручні металеві</t>
  </si>
  <si>
    <t>Встановлення газонного поребрика на бетон</t>
  </si>
  <si>
    <t>Улаштування брами</t>
  </si>
  <si>
    <t>Брама</t>
  </si>
  <si>
    <t>Благоустрій території біля школи №5, вул Хуторівка 28, Львів</t>
  </si>
  <si>
    <t>Щебень фракція 2-5</t>
  </si>
  <si>
    <t>Лавка кругла</t>
  </si>
  <si>
    <t>Єдиний податок ставкою 5%</t>
  </si>
  <si>
    <t>Плити з ризинової крихти</t>
  </si>
  <si>
    <t>Улаштування гумового покриття дитячого майданчика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</si>
</sst>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₴_-;\-* #,##0\ _₴_-;_-* &quot;-&quot;\ _₴_-;_-@_-"/>
    <numFmt numFmtId="165" formatCode="_-* #,##0.00\ _₴_-;\-* #,##0.00\ _₴_-;_-* &quot;-&quot;??\ _₴_-;_-@_-"/>
    <numFmt numFmtId="166" formatCode="#,##0.00\ &quot;₴&quot;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4" fillId="0" borderId="13" xfId="0" applyFont="1" applyBorder="1"/>
    <xf numFmtId="0" fontId="4" fillId="0" borderId="6" xfId="0" applyFont="1" applyBorder="1" applyAlignment="1">
      <alignment wrapText="1"/>
    </xf>
    <xf numFmtId="0" fontId="4" fillId="0" borderId="14" xfId="0" applyFont="1" applyBorder="1"/>
    <xf numFmtId="0" fontId="9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0" xfId="0" applyFont="1"/>
    <xf numFmtId="0" fontId="10" fillId="0" borderId="7" xfId="0" applyFont="1" applyBorder="1"/>
    <xf numFmtId="0" fontId="13" fillId="0" borderId="0" xfId="1" applyFont="1"/>
    <xf numFmtId="0" fontId="14" fillId="0" borderId="6" xfId="1" applyFont="1" applyBorder="1"/>
    <xf numFmtId="0" fontId="4" fillId="0" borderId="7" xfId="0" applyFont="1" applyBorder="1" applyAlignment="1">
      <alignment horizontal="center" vertical="center"/>
    </xf>
    <xf numFmtId="0" fontId="14" fillId="0" borderId="7" xfId="1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4" fillId="0" borderId="8" xfId="0" applyFont="1" applyBorder="1"/>
    <xf numFmtId="0" fontId="13" fillId="0" borderId="6" xfId="1" applyFont="1" applyBorder="1"/>
    <xf numFmtId="0" fontId="13" fillId="0" borderId="5" xfId="1" applyFont="1" applyBorder="1"/>
    <xf numFmtId="0" fontId="4" fillId="0" borderId="0" xfId="0" applyFont="1" applyAlignment="1">
      <alignment horizontal="center"/>
    </xf>
    <xf numFmtId="166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14" xfId="1" applyFont="1" applyBorder="1" applyAlignment="1">
      <alignment wrapText="1"/>
    </xf>
    <xf numFmtId="0" fontId="4" fillId="0" borderId="1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/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 vertical="top"/>
    </xf>
    <xf numFmtId="0" fontId="15" fillId="0" borderId="0" xfId="1" applyFont="1"/>
    <xf numFmtId="0" fontId="15" fillId="0" borderId="6" xfId="1" applyFont="1" applyBorder="1"/>
    <xf numFmtId="0" fontId="15" fillId="0" borderId="5" xfId="1" applyFont="1" applyBorder="1"/>
    <xf numFmtId="0" fontId="15" fillId="0" borderId="7" xfId="1" applyFont="1" applyBorder="1"/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5" fontId="4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165" fontId="2" fillId="0" borderId="10" xfId="0" applyNumberFormat="1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top"/>
    </xf>
    <xf numFmtId="165" fontId="2" fillId="0" borderId="12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65" fontId="4" fillId="0" borderId="10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right" vertical="top"/>
    </xf>
    <xf numFmtId="165" fontId="2" fillId="0" borderId="11" xfId="0" applyNumberFormat="1" applyFont="1" applyBorder="1" applyAlignment="1">
      <alignment horizontal="right" vertical="top"/>
    </xf>
    <xf numFmtId="165" fontId="2" fillId="0" borderId="12" xfId="0" applyNumberFormat="1" applyFont="1" applyBorder="1" applyAlignment="1">
      <alignment horizontal="right" vertical="top"/>
    </xf>
    <xf numFmtId="165" fontId="2" fillId="0" borderId="10" xfId="0" applyNumberFormat="1" applyFont="1" applyBorder="1" applyAlignment="1">
      <alignment horizontal="right"/>
    </xf>
    <xf numFmtId="165" fontId="2" fillId="0" borderId="11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right" vertical="top"/>
    </xf>
    <xf numFmtId="164" fontId="16" fillId="0" borderId="11" xfId="0" applyNumberFormat="1" applyFont="1" applyBorder="1" applyAlignment="1">
      <alignment horizontal="right" vertical="top"/>
    </xf>
    <xf numFmtId="164" fontId="16" fillId="0" borderId="12" xfId="0" applyNumberFormat="1" applyFont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27.ua/ua/shop/igrovoy-kompleks-inter-atletika-rucheek-te701.html" TargetMode="External"/><Relationship Id="rId3" Type="http://schemas.openxmlformats.org/officeDocument/2006/relationships/hyperlink" Target="http://lvivsportshop.com.ua/cat_3.php?cat_2=32&amp;cat_3=392&amp;lang=1" TargetMode="External"/><Relationship Id="rId7" Type="http://schemas.openxmlformats.org/officeDocument/2006/relationships/hyperlink" Target="http://lvivsportshop.com.ua/cat_3.php?cat_2=14&amp;cat_3=939&amp;lang=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27.ua/ua/shop/lavka-romantika.html" TargetMode="External"/><Relationship Id="rId1" Type="http://schemas.openxmlformats.org/officeDocument/2006/relationships/hyperlink" Target="https://27.ua/ua/shop/lavka-sadovo-parkovaya-lsp-44-1-7-m.html" TargetMode="External"/><Relationship Id="rId6" Type="http://schemas.openxmlformats.org/officeDocument/2006/relationships/hyperlink" Target="http://lvivsportshop.com.ua/cat_3.php?cat_2=14&amp;cat_3=388&amp;lang=1" TargetMode="External"/><Relationship Id="rId11" Type="http://schemas.openxmlformats.org/officeDocument/2006/relationships/hyperlink" Target="https://frunze.ibud.ua/ru/company-prais/kalitka-iz-svarnoy-setki-v-pvkh-1-03x1-0-m-frunze-124781?utm_source=ibud.ua&amp;utm_medium=price" TargetMode="External"/><Relationship Id="rId5" Type="http://schemas.openxmlformats.org/officeDocument/2006/relationships/hyperlink" Target="http://lvivsportshop.com.ua/cat_3.php?cat_2=14&amp;cat_3=379&amp;lang=1" TargetMode="External"/><Relationship Id="rId10" Type="http://schemas.openxmlformats.org/officeDocument/2006/relationships/hyperlink" Target="https://frunze.ibud.ua/ru/company-prais/kalitka-iz-svarnoy-setki-v-pvkh-1-03x1-0-m-frunze-124781?utm_source=ibud.ua&amp;utm_medium=price" TargetMode="External"/><Relationship Id="rId4" Type="http://schemas.openxmlformats.org/officeDocument/2006/relationships/hyperlink" Target="http://lvivsportshop.com.ua/cat_3.php?cat_2=14&amp;cat_3=386&amp;lang=1" TargetMode="External"/><Relationship Id="rId9" Type="http://schemas.openxmlformats.org/officeDocument/2006/relationships/hyperlink" Target="https://frunze.ibud.ua/ru/company-prais/kalitka-iz-svarnoy-setki-v-pvkh-1-03x1-0-m-frunze-124781?utm_source=ibud.ua&amp;utm_medium=pr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topLeftCell="A128" workbookViewId="0">
      <selection activeCell="G140" sqref="G140"/>
    </sheetView>
  </sheetViews>
  <sheetFormatPr defaultRowHeight="15" x14ac:dyDescent="0.25"/>
  <cols>
    <col min="1" max="1" width="5.42578125" customWidth="1"/>
    <col min="2" max="2" width="23.140625" customWidth="1"/>
    <col min="3" max="4" width="10.28515625" customWidth="1"/>
    <col min="5" max="5" width="7.140625" customWidth="1"/>
    <col min="6" max="6" width="8.5703125" customWidth="1"/>
    <col min="7" max="7" width="36.28515625" customWidth="1"/>
    <col min="8" max="9" width="10.28515625" customWidth="1"/>
    <col min="10" max="10" width="7.140625" customWidth="1"/>
    <col min="11" max="11" width="8.5703125" customWidth="1"/>
    <col min="14" max="14" width="11.42578125" bestFit="1" customWidth="1"/>
  </cols>
  <sheetData>
    <row r="1" spans="1:11" ht="15.75" x14ac:dyDescent="0.25">
      <c r="A1" s="2"/>
      <c r="B1" s="2" t="s">
        <v>0</v>
      </c>
      <c r="C1" s="2"/>
      <c r="D1" s="2"/>
      <c r="E1" s="2"/>
      <c r="F1" s="2"/>
      <c r="G1" s="2"/>
      <c r="H1" s="1"/>
      <c r="I1" s="1"/>
    </row>
    <row r="2" spans="1:11" ht="15.75" x14ac:dyDescent="0.25">
      <c r="A2" s="2"/>
      <c r="B2" s="2" t="s">
        <v>1</v>
      </c>
      <c r="C2" s="2"/>
      <c r="D2" s="2"/>
      <c r="E2" s="2"/>
      <c r="F2" s="2"/>
      <c r="G2" s="2"/>
      <c r="H2" s="1"/>
      <c r="I2" s="1"/>
    </row>
    <row r="3" spans="1:11" ht="15.75" x14ac:dyDescent="0.25">
      <c r="A3" s="2"/>
      <c r="B3" s="2" t="s">
        <v>22</v>
      </c>
      <c r="C3" s="2"/>
      <c r="D3" s="2"/>
      <c r="E3" s="2"/>
      <c r="F3" s="2"/>
      <c r="G3" s="2"/>
      <c r="H3" s="1"/>
      <c r="I3" s="1"/>
    </row>
    <row r="4" spans="1:11" ht="15.75" x14ac:dyDescent="0.25">
      <c r="A4" s="2"/>
      <c r="B4" s="2" t="s">
        <v>2</v>
      </c>
      <c r="C4" s="2"/>
      <c r="D4" s="2"/>
      <c r="E4" s="2"/>
      <c r="F4" s="2"/>
      <c r="G4" s="2"/>
      <c r="H4" s="1"/>
      <c r="I4" s="1"/>
    </row>
    <row r="5" spans="1:11" ht="19.5" x14ac:dyDescent="0.25">
      <c r="A5" s="105" t="s">
        <v>25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15.75" x14ac:dyDescent="0.25">
      <c r="A6" s="106" t="s">
        <v>90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ht="15.75" x14ac:dyDescent="0.25">
      <c r="A7" s="3"/>
      <c r="B7" s="21" t="s">
        <v>66</v>
      </c>
      <c r="C7" s="3"/>
      <c r="D7" s="3"/>
      <c r="E7" s="3"/>
      <c r="F7" s="3"/>
      <c r="G7" s="3"/>
    </row>
    <row r="8" spans="1:11" ht="31.5" x14ac:dyDescent="0.25">
      <c r="A8" s="11" t="s">
        <v>3</v>
      </c>
      <c r="B8" s="11" t="s">
        <v>4</v>
      </c>
      <c r="C8" s="12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2" t="s">
        <v>5</v>
      </c>
      <c r="I8" s="11" t="s">
        <v>6</v>
      </c>
      <c r="J8" s="11" t="s">
        <v>7</v>
      </c>
      <c r="K8" s="11" t="s">
        <v>8</v>
      </c>
    </row>
    <row r="9" spans="1:11" ht="18.75" customHeight="1" x14ac:dyDescent="0.25">
      <c r="A9" s="96" t="s">
        <v>26</v>
      </c>
      <c r="B9" s="97"/>
      <c r="C9" s="97"/>
      <c r="D9" s="97"/>
      <c r="E9" s="97"/>
      <c r="F9" s="97"/>
      <c r="G9" s="97"/>
      <c r="H9" s="97"/>
      <c r="I9" s="97"/>
      <c r="J9" s="97"/>
      <c r="K9" s="98"/>
    </row>
    <row r="10" spans="1:11" ht="18.75" customHeight="1" x14ac:dyDescent="0.25">
      <c r="A10" s="96" t="s">
        <v>32</v>
      </c>
      <c r="B10" s="97"/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8.75" x14ac:dyDescent="0.25">
      <c r="A11" s="7">
        <v>1</v>
      </c>
      <c r="B11" s="91" t="s">
        <v>23</v>
      </c>
      <c r="C11" s="16" t="s">
        <v>28</v>
      </c>
      <c r="D11" s="13">
        <v>20.7</v>
      </c>
      <c r="E11" s="13">
        <v>3000</v>
      </c>
      <c r="F11" s="13">
        <f>D11*E11</f>
        <v>62100</v>
      </c>
      <c r="G11" s="25"/>
      <c r="H11" s="16"/>
      <c r="I11" s="10"/>
      <c r="J11" s="4"/>
      <c r="K11" s="4"/>
    </row>
    <row r="12" spans="1:11" ht="15.75" x14ac:dyDescent="0.25">
      <c r="A12" s="8"/>
      <c r="B12" s="92"/>
      <c r="C12" s="14"/>
      <c r="D12" s="14"/>
      <c r="E12" s="14"/>
      <c r="F12" s="14"/>
      <c r="G12" s="32"/>
      <c r="H12" s="26"/>
      <c r="I12" s="8"/>
      <c r="J12" s="5"/>
      <c r="K12" s="5"/>
    </row>
    <row r="13" spans="1:11" ht="15.75" x14ac:dyDescent="0.25">
      <c r="A13" s="9"/>
      <c r="B13" s="93"/>
      <c r="C13" s="15"/>
      <c r="D13" s="15"/>
      <c r="E13" s="15"/>
      <c r="F13" s="15"/>
      <c r="G13" s="33"/>
      <c r="H13" s="8"/>
      <c r="I13" s="9"/>
      <c r="J13" s="6"/>
      <c r="K13" s="6"/>
    </row>
    <row r="14" spans="1:11" ht="18.75" x14ac:dyDescent="0.25">
      <c r="A14" s="7">
        <v>2</v>
      </c>
      <c r="B14" s="91" t="s">
        <v>27</v>
      </c>
      <c r="C14" s="16" t="s">
        <v>28</v>
      </c>
      <c r="D14" s="13">
        <v>20.7</v>
      </c>
      <c r="E14" s="13">
        <v>5000</v>
      </c>
      <c r="F14" s="13">
        <f>D14*E14</f>
        <v>103500</v>
      </c>
      <c r="G14" s="71" t="s">
        <v>54</v>
      </c>
      <c r="H14" s="16" t="s">
        <v>10</v>
      </c>
      <c r="I14" s="30">
        <f>0.05*D14*100</f>
        <v>103.49999999999999</v>
      </c>
      <c r="J14" s="30">
        <f>470+400/6</f>
        <v>536.66666666666663</v>
      </c>
      <c r="K14" s="60">
        <f>I14*J14</f>
        <v>55544.999999999985</v>
      </c>
    </row>
    <row r="15" spans="1:11" ht="18.75" x14ac:dyDescent="0.25">
      <c r="A15" s="8"/>
      <c r="B15" s="92"/>
      <c r="C15" s="14"/>
      <c r="D15" s="14"/>
      <c r="E15" s="14"/>
      <c r="F15" s="14"/>
      <c r="G15" s="72" t="s">
        <v>53</v>
      </c>
      <c r="H15" s="26" t="s">
        <v>10</v>
      </c>
      <c r="I15" s="26">
        <f>0.05*D14*100</f>
        <v>103.49999999999999</v>
      </c>
      <c r="J15" s="51">
        <f>240+400/6</f>
        <v>306.66666666666669</v>
      </c>
      <c r="K15" s="61">
        <f>I15*J15</f>
        <v>31739.999999999996</v>
      </c>
    </row>
    <row r="16" spans="1:11" ht="15.75" x14ac:dyDescent="0.25">
      <c r="A16" s="8"/>
      <c r="B16" s="92"/>
      <c r="C16" s="14"/>
      <c r="D16" s="14"/>
      <c r="E16" s="14"/>
      <c r="F16" s="14"/>
      <c r="G16" s="8"/>
      <c r="H16" s="26"/>
      <c r="I16" s="26"/>
      <c r="J16" s="58"/>
      <c r="K16" s="62"/>
    </row>
    <row r="17" spans="1:11" ht="15.75" x14ac:dyDescent="0.25">
      <c r="A17" s="7">
        <v>3</v>
      </c>
      <c r="B17" s="91" t="s">
        <v>24</v>
      </c>
      <c r="C17" s="16" t="s">
        <v>62</v>
      </c>
      <c r="D17" s="13">
        <v>3</v>
      </c>
      <c r="E17" s="13">
        <v>4500</v>
      </c>
      <c r="F17" s="13">
        <f>D17*E17</f>
        <v>13500</v>
      </c>
      <c r="G17" s="10" t="s">
        <v>51</v>
      </c>
      <c r="H17" s="16" t="s">
        <v>12</v>
      </c>
      <c r="I17" s="16">
        <f>D17/1*100</f>
        <v>300</v>
      </c>
      <c r="J17" s="30">
        <v>108</v>
      </c>
      <c r="K17" s="60">
        <f>I17*J17</f>
        <v>32400</v>
      </c>
    </row>
    <row r="18" spans="1:11" ht="18.75" x14ac:dyDescent="0.25">
      <c r="A18" s="8"/>
      <c r="B18" s="92"/>
      <c r="C18" s="14"/>
      <c r="D18" s="14"/>
      <c r="E18" s="14"/>
      <c r="F18" s="14"/>
      <c r="G18" s="24" t="s">
        <v>52</v>
      </c>
      <c r="H18" s="26" t="s">
        <v>10</v>
      </c>
      <c r="I18" s="58">
        <f>D17*24/1000*100</f>
        <v>7.1999999999999993</v>
      </c>
      <c r="J18" s="58">
        <v>1200</v>
      </c>
      <c r="K18" s="62">
        <f>I18*J18</f>
        <v>8640</v>
      </c>
    </row>
    <row r="19" spans="1:11" ht="15.75" x14ac:dyDescent="0.25">
      <c r="A19" s="9"/>
      <c r="B19" s="93"/>
      <c r="C19" s="15"/>
      <c r="D19" s="15"/>
      <c r="E19" s="15"/>
      <c r="F19" s="15"/>
      <c r="G19" s="37"/>
      <c r="H19" s="36"/>
      <c r="I19" s="36"/>
      <c r="J19" s="59"/>
      <c r="K19" s="62"/>
    </row>
    <row r="20" spans="1:11" ht="15" customHeight="1" x14ac:dyDescent="0.25">
      <c r="A20" s="7">
        <v>4</v>
      </c>
      <c r="B20" s="91" t="s">
        <v>29</v>
      </c>
      <c r="C20" s="16" t="s">
        <v>28</v>
      </c>
      <c r="D20" s="13">
        <f>D11</f>
        <v>20.7</v>
      </c>
      <c r="E20" s="13">
        <v>12000</v>
      </c>
      <c r="F20" s="13">
        <f>D20*E20</f>
        <v>248400</v>
      </c>
      <c r="G20" s="10" t="s">
        <v>77</v>
      </c>
      <c r="H20" s="16" t="s">
        <v>11</v>
      </c>
      <c r="I20" s="16">
        <f>D11*1.01*100</f>
        <v>2090.6999999999998</v>
      </c>
      <c r="J20" s="30">
        <v>185</v>
      </c>
      <c r="K20" s="63">
        <f t="shared" ref="K20" si="0">I20*J20</f>
        <v>386779.49999999994</v>
      </c>
    </row>
    <row r="21" spans="1:11" ht="15.75" x14ac:dyDescent="0.25">
      <c r="A21" s="8"/>
      <c r="B21" s="92"/>
      <c r="C21" s="14"/>
      <c r="D21" s="14"/>
      <c r="E21" s="14"/>
      <c r="F21" s="14"/>
      <c r="G21" s="8"/>
      <c r="H21" s="8"/>
      <c r="I21" s="26"/>
      <c r="J21" s="5"/>
      <c r="K21" s="5"/>
    </row>
    <row r="22" spans="1:11" ht="15.75" x14ac:dyDescent="0.25">
      <c r="A22" s="8"/>
      <c r="B22" s="92"/>
      <c r="C22" s="14"/>
      <c r="D22" s="14"/>
      <c r="E22" s="14"/>
      <c r="F22" s="14"/>
      <c r="G22" s="8"/>
      <c r="H22" s="8"/>
      <c r="I22" s="26"/>
      <c r="J22" s="5"/>
      <c r="K22" s="5"/>
    </row>
    <row r="23" spans="1:11" ht="18.75" customHeight="1" x14ac:dyDescent="0.25">
      <c r="A23" s="96" t="s">
        <v>33</v>
      </c>
      <c r="B23" s="97"/>
      <c r="C23" s="97"/>
      <c r="D23" s="97"/>
      <c r="E23" s="97"/>
      <c r="F23" s="97"/>
      <c r="G23" s="97"/>
      <c r="H23" s="97"/>
      <c r="I23" s="97"/>
      <c r="J23" s="97"/>
      <c r="K23" s="109"/>
    </row>
    <row r="24" spans="1:11" ht="15.75" x14ac:dyDescent="0.25">
      <c r="A24" s="57">
        <v>5</v>
      </c>
      <c r="B24" s="92" t="s">
        <v>30</v>
      </c>
      <c r="C24" s="14" t="s">
        <v>21</v>
      </c>
      <c r="D24" s="14">
        <v>8</v>
      </c>
      <c r="E24" s="14">
        <v>500</v>
      </c>
      <c r="F24" s="14">
        <f>D24*E24</f>
        <v>4000</v>
      </c>
      <c r="G24" s="72" t="s">
        <v>67</v>
      </c>
      <c r="H24" s="26" t="s">
        <v>21</v>
      </c>
      <c r="I24" s="8">
        <v>8</v>
      </c>
      <c r="J24" s="39">
        <v>2640</v>
      </c>
      <c r="K24" s="64">
        <f t="shared" ref="K24:K25" si="1">I24*J24</f>
        <v>21120</v>
      </c>
    </row>
    <row r="25" spans="1:11" ht="17.25" customHeight="1" x14ac:dyDescent="0.25">
      <c r="A25" s="24"/>
      <c r="B25" s="92"/>
      <c r="C25" s="14"/>
      <c r="D25" s="14"/>
      <c r="E25" s="14"/>
      <c r="F25" s="14"/>
      <c r="G25" s="8" t="s">
        <v>81</v>
      </c>
      <c r="H25" s="26" t="s">
        <v>10</v>
      </c>
      <c r="I25" s="8">
        <f>0.1*8</f>
        <v>0.8</v>
      </c>
      <c r="J25" s="39">
        <f>1200</f>
        <v>1200</v>
      </c>
      <c r="K25" s="65">
        <f t="shared" si="1"/>
        <v>960</v>
      </c>
    </row>
    <row r="26" spans="1:11" ht="15.75" x14ac:dyDescent="0.25">
      <c r="A26" s="24"/>
      <c r="B26" s="93"/>
      <c r="C26" s="14"/>
      <c r="D26" s="14"/>
      <c r="E26" s="14"/>
      <c r="F26" s="14"/>
      <c r="G26" s="8"/>
      <c r="H26" s="8"/>
      <c r="I26" s="8"/>
      <c r="J26" s="39"/>
      <c r="K26" s="65"/>
    </row>
    <row r="27" spans="1:11" ht="15.75" x14ac:dyDescent="0.25">
      <c r="A27" s="28">
        <v>6</v>
      </c>
      <c r="B27" s="84" t="s">
        <v>84</v>
      </c>
      <c r="C27" s="13" t="s">
        <v>21</v>
      </c>
      <c r="D27" s="13">
        <v>8</v>
      </c>
      <c r="E27" s="13">
        <v>150</v>
      </c>
      <c r="F27" s="13">
        <f>D27*E27</f>
        <v>1200</v>
      </c>
      <c r="G27" s="73" t="s">
        <v>70</v>
      </c>
      <c r="H27" s="7" t="s">
        <v>21</v>
      </c>
      <c r="I27" s="10">
        <v>8</v>
      </c>
      <c r="J27" s="54">
        <v>621</v>
      </c>
      <c r="K27" s="64">
        <f t="shared" ref="K27:K28" si="2">I27*J27</f>
        <v>4968</v>
      </c>
    </row>
    <row r="28" spans="1:11" ht="18.75" x14ac:dyDescent="0.25">
      <c r="A28" s="24"/>
      <c r="B28" s="85"/>
      <c r="C28" s="18"/>
      <c r="D28" s="14"/>
      <c r="E28" s="14"/>
      <c r="F28" s="14"/>
      <c r="G28" s="8" t="s">
        <v>81</v>
      </c>
      <c r="H28" s="26" t="s">
        <v>10</v>
      </c>
      <c r="I28" s="8">
        <f>0.1/4*8</f>
        <v>0.2</v>
      </c>
      <c r="J28" s="39">
        <f>1200</f>
        <v>1200</v>
      </c>
      <c r="K28" s="65">
        <f t="shared" si="2"/>
        <v>240</v>
      </c>
    </row>
    <row r="29" spans="1:11" ht="15.75" x14ac:dyDescent="0.25">
      <c r="A29" s="22"/>
      <c r="B29" s="104"/>
      <c r="C29" s="19"/>
      <c r="D29" s="15"/>
      <c r="E29" s="15"/>
      <c r="F29" s="15"/>
      <c r="G29" s="9"/>
      <c r="H29" s="9"/>
      <c r="I29" s="9"/>
      <c r="J29" s="42"/>
      <c r="K29" s="66"/>
    </row>
    <row r="30" spans="1:11" ht="18.75" customHeight="1" x14ac:dyDescent="0.25">
      <c r="A30" s="96" t="s">
        <v>34</v>
      </c>
      <c r="B30" s="97"/>
      <c r="C30" s="97"/>
      <c r="D30" s="97"/>
      <c r="E30" s="97"/>
      <c r="F30" s="97"/>
      <c r="G30" s="97"/>
      <c r="H30" s="97"/>
      <c r="I30" s="97"/>
      <c r="J30" s="97"/>
      <c r="K30" s="110"/>
    </row>
    <row r="31" spans="1:11" ht="18.75" x14ac:dyDescent="0.25">
      <c r="A31" s="28">
        <v>7</v>
      </c>
      <c r="B31" s="91" t="s">
        <v>35</v>
      </c>
      <c r="C31" s="16" t="s">
        <v>10</v>
      </c>
      <c r="D31" s="13">
        <v>3</v>
      </c>
      <c r="E31" s="13">
        <v>600</v>
      </c>
      <c r="F31" s="13">
        <f>D31*E31</f>
        <v>1800</v>
      </c>
      <c r="G31" s="10"/>
      <c r="H31" s="10"/>
      <c r="I31" s="10"/>
      <c r="J31" s="4"/>
      <c r="K31" s="4"/>
    </row>
    <row r="32" spans="1:11" ht="15.75" x14ac:dyDescent="0.25">
      <c r="A32" s="24"/>
      <c r="B32" s="92"/>
      <c r="C32" s="18"/>
      <c r="D32" s="14"/>
      <c r="E32" s="14"/>
      <c r="F32" s="14"/>
      <c r="G32" s="8"/>
      <c r="H32" s="8"/>
      <c r="I32" s="8"/>
      <c r="J32" s="5"/>
      <c r="K32" s="5"/>
    </row>
    <row r="33" spans="1:11" ht="15.75" x14ac:dyDescent="0.25">
      <c r="A33" s="22"/>
      <c r="B33" s="93"/>
      <c r="C33" s="19"/>
      <c r="D33" s="15"/>
      <c r="E33" s="15"/>
      <c r="F33" s="15"/>
      <c r="G33" s="9"/>
      <c r="H33" s="9"/>
      <c r="I33" s="9"/>
      <c r="J33" s="6"/>
      <c r="K33" s="5"/>
    </row>
    <row r="34" spans="1:11" ht="18.75" x14ac:dyDescent="0.25">
      <c r="A34" s="29">
        <v>8</v>
      </c>
      <c r="B34" s="107" t="s">
        <v>36</v>
      </c>
      <c r="C34" s="16" t="s">
        <v>10</v>
      </c>
      <c r="D34" s="14">
        <v>3</v>
      </c>
      <c r="E34" s="14">
        <v>800</v>
      </c>
      <c r="F34" s="13">
        <f>D34*E34</f>
        <v>2400</v>
      </c>
      <c r="G34" s="8" t="s">
        <v>85</v>
      </c>
      <c r="H34" s="16" t="s">
        <v>10</v>
      </c>
      <c r="I34" s="26">
        <v>3</v>
      </c>
      <c r="J34" s="51">
        <v>1200</v>
      </c>
      <c r="K34" s="64">
        <f t="shared" ref="K34:K36" si="3">I34*J34</f>
        <v>3600</v>
      </c>
    </row>
    <row r="35" spans="1:11" ht="15.75" x14ac:dyDescent="0.25">
      <c r="A35" s="24"/>
      <c r="B35" s="108"/>
      <c r="C35" s="18"/>
      <c r="D35" s="14"/>
      <c r="E35" s="14"/>
      <c r="F35" s="14"/>
      <c r="G35" s="24" t="s">
        <v>57</v>
      </c>
      <c r="H35" s="26" t="s">
        <v>59</v>
      </c>
      <c r="I35" s="58">
        <v>0.15</v>
      </c>
      <c r="J35" s="51">
        <v>18640</v>
      </c>
      <c r="K35" s="65">
        <f t="shared" si="3"/>
        <v>2796</v>
      </c>
    </row>
    <row r="36" spans="1:11" ht="18.75" x14ac:dyDescent="0.25">
      <c r="A36" s="24"/>
      <c r="B36" s="108"/>
      <c r="C36" s="18"/>
      <c r="D36" s="14"/>
      <c r="E36" s="14"/>
      <c r="F36" s="14"/>
      <c r="G36" s="9" t="s">
        <v>74</v>
      </c>
      <c r="H36" s="26" t="s">
        <v>11</v>
      </c>
      <c r="I36" s="26">
        <v>6.25</v>
      </c>
      <c r="J36" s="58">
        <f>498/3.125</f>
        <v>159.36000000000001</v>
      </c>
      <c r="K36" s="65">
        <f t="shared" si="3"/>
        <v>996.00000000000011</v>
      </c>
    </row>
    <row r="37" spans="1:11" ht="15.75" x14ac:dyDescent="0.25">
      <c r="A37" s="28">
        <v>9</v>
      </c>
      <c r="B37" s="107" t="s">
        <v>37</v>
      </c>
      <c r="C37" s="17" t="s">
        <v>20</v>
      </c>
      <c r="D37" s="13">
        <v>5</v>
      </c>
      <c r="E37" s="13">
        <v>400</v>
      </c>
      <c r="F37" s="13">
        <f>D37*E37</f>
        <v>2000</v>
      </c>
      <c r="G37" s="10" t="s">
        <v>86</v>
      </c>
      <c r="H37" s="16" t="s">
        <v>20</v>
      </c>
      <c r="I37" s="16">
        <v>5</v>
      </c>
      <c r="J37" s="30">
        <v>600</v>
      </c>
      <c r="K37" s="67">
        <f>I37*J37</f>
        <v>3000</v>
      </c>
    </row>
    <row r="38" spans="1:11" ht="15.75" x14ac:dyDescent="0.25">
      <c r="A38" s="24"/>
      <c r="B38" s="108"/>
      <c r="C38" s="18"/>
      <c r="D38" s="14"/>
      <c r="E38" s="14"/>
      <c r="F38" s="14"/>
      <c r="G38" s="8"/>
      <c r="H38" s="26"/>
      <c r="I38" s="26"/>
      <c r="J38" s="58"/>
      <c r="K38" s="68"/>
    </row>
    <row r="39" spans="1:11" ht="15.75" x14ac:dyDescent="0.25">
      <c r="A39" s="22"/>
      <c r="B39" s="111"/>
      <c r="C39" s="19"/>
      <c r="D39" s="15"/>
      <c r="E39" s="15"/>
      <c r="F39" s="15"/>
      <c r="G39" s="9"/>
      <c r="H39" s="36"/>
      <c r="I39" s="36"/>
      <c r="J39" s="59"/>
      <c r="K39" s="69"/>
    </row>
    <row r="40" spans="1:11" ht="18.75" x14ac:dyDescent="0.25">
      <c r="A40" s="28">
        <v>10</v>
      </c>
      <c r="B40" s="107" t="s">
        <v>75</v>
      </c>
      <c r="C40" s="16" t="s">
        <v>11</v>
      </c>
      <c r="D40" s="13">
        <v>5</v>
      </c>
      <c r="E40" s="13">
        <v>250</v>
      </c>
      <c r="F40" s="13">
        <f>D40*E40</f>
        <v>1250</v>
      </c>
      <c r="G40" s="10" t="s">
        <v>58</v>
      </c>
      <c r="H40" s="16" t="s">
        <v>11</v>
      </c>
      <c r="I40" s="16">
        <v>5</v>
      </c>
      <c r="J40" s="16">
        <v>500</v>
      </c>
      <c r="K40" s="70">
        <f>I40*J40</f>
        <v>2500</v>
      </c>
    </row>
    <row r="41" spans="1:11" ht="15.75" x14ac:dyDescent="0.25">
      <c r="A41" s="24"/>
      <c r="B41" s="108"/>
      <c r="C41" s="18"/>
      <c r="D41" s="14"/>
      <c r="E41" s="14"/>
      <c r="F41" s="14"/>
      <c r="G41" s="8"/>
      <c r="H41" s="26"/>
      <c r="I41" s="26"/>
      <c r="J41" s="58"/>
      <c r="K41" s="68"/>
    </row>
    <row r="42" spans="1:11" ht="15.75" x14ac:dyDescent="0.25">
      <c r="A42" s="24"/>
      <c r="B42" s="108"/>
      <c r="C42" s="18"/>
      <c r="D42" s="14"/>
      <c r="E42" s="14"/>
      <c r="F42" s="14"/>
      <c r="G42" s="8"/>
      <c r="H42" s="26"/>
      <c r="I42" s="26"/>
      <c r="J42" s="58"/>
      <c r="K42" s="68"/>
    </row>
    <row r="43" spans="1:11" ht="15.75" x14ac:dyDescent="0.25">
      <c r="A43" s="86" t="s">
        <v>15</v>
      </c>
      <c r="B43" s="87"/>
      <c r="C43" s="87"/>
      <c r="D43" s="87"/>
      <c r="E43" s="87"/>
      <c r="F43" s="87"/>
      <c r="G43" s="87"/>
      <c r="H43" s="87"/>
      <c r="I43" s="88"/>
      <c r="J43" s="89">
        <f>SUM(F11:F21,F24:F29,F31:F42,K24:K29,K11:K22,K31:K42)</f>
        <v>995434.5</v>
      </c>
      <c r="K43" s="90"/>
    </row>
    <row r="44" spans="1:11" ht="18.75" customHeight="1" x14ac:dyDescent="0.25">
      <c r="A44" s="99" t="s">
        <v>38</v>
      </c>
      <c r="B44" s="100"/>
      <c r="C44" s="100"/>
      <c r="D44" s="100"/>
      <c r="E44" s="100"/>
      <c r="F44" s="100"/>
      <c r="G44" s="100"/>
      <c r="H44" s="100"/>
      <c r="I44" s="100"/>
      <c r="J44" s="97"/>
      <c r="K44" s="98"/>
    </row>
    <row r="45" spans="1:11" ht="18.75" x14ac:dyDescent="0.25">
      <c r="A45" s="7">
        <v>11</v>
      </c>
      <c r="B45" s="91" t="s">
        <v>27</v>
      </c>
      <c r="C45" s="16" t="s">
        <v>28</v>
      </c>
      <c r="D45" s="13">
        <f>20*1.9/100</f>
        <v>0.38</v>
      </c>
      <c r="E45" s="13">
        <f>50*100</f>
        <v>5000</v>
      </c>
      <c r="F45" s="13">
        <f>D45*E45</f>
        <v>1900</v>
      </c>
      <c r="G45" s="71" t="s">
        <v>54</v>
      </c>
      <c r="H45" s="16" t="s">
        <v>10</v>
      </c>
      <c r="I45" s="4">
        <f>0.1*D45*100</f>
        <v>3.8000000000000007</v>
      </c>
      <c r="J45" s="27">
        <f>470+400/6</f>
        <v>536.66666666666663</v>
      </c>
      <c r="K45" s="4">
        <f>I45*J45</f>
        <v>2039.3333333333335</v>
      </c>
    </row>
    <row r="46" spans="1:11" ht="18.75" x14ac:dyDescent="0.25">
      <c r="A46" s="8"/>
      <c r="B46" s="92"/>
      <c r="C46" s="14"/>
      <c r="D46" s="14"/>
      <c r="E46" s="14"/>
      <c r="F46" s="14"/>
      <c r="G46" s="72" t="s">
        <v>53</v>
      </c>
      <c r="H46" s="26" t="s">
        <v>10</v>
      </c>
      <c r="I46" s="8">
        <f>0.1*D45*100</f>
        <v>3.8000000000000007</v>
      </c>
      <c r="J46" s="39">
        <f>240+400/6</f>
        <v>306.66666666666669</v>
      </c>
      <c r="K46" s="8">
        <f>I46*J46</f>
        <v>1165.3333333333337</v>
      </c>
    </row>
    <row r="47" spans="1:11" ht="15.75" x14ac:dyDescent="0.25">
      <c r="A47" s="8"/>
      <c r="B47" s="92"/>
      <c r="C47" s="14"/>
      <c r="D47" s="14"/>
      <c r="E47" s="14"/>
      <c r="F47" s="14"/>
      <c r="G47" s="8"/>
      <c r="H47" s="20"/>
      <c r="I47" s="8"/>
      <c r="J47" s="5"/>
      <c r="K47" s="5"/>
    </row>
    <row r="48" spans="1:11" ht="15.75" x14ac:dyDescent="0.25">
      <c r="A48" s="7">
        <v>12</v>
      </c>
      <c r="B48" s="91" t="s">
        <v>87</v>
      </c>
      <c r="C48" s="16" t="s">
        <v>20</v>
      </c>
      <c r="D48" s="13">
        <v>15</v>
      </c>
      <c r="E48" s="13">
        <v>60</v>
      </c>
      <c r="F48" s="13">
        <f>D48*E48</f>
        <v>900</v>
      </c>
      <c r="G48" s="10" t="s">
        <v>51</v>
      </c>
      <c r="H48" s="16" t="s">
        <v>12</v>
      </c>
      <c r="I48" s="10">
        <v>15</v>
      </c>
      <c r="J48" s="30">
        <v>66</v>
      </c>
      <c r="K48" s="4">
        <f>I48*J48</f>
        <v>990</v>
      </c>
    </row>
    <row r="49" spans="1:11" ht="18.75" x14ac:dyDescent="0.25">
      <c r="A49" s="8"/>
      <c r="B49" s="92"/>
      <c r="C49" s="14"/>
      <c r="D49" s="14"/>
      <c r="E49" s="14"/>
      <c r="F49" s="14"/>
      <c r="G49" s="24" t="s">
        <v>52</v>
      </c>
      <c r="H49" s="26" t="s">
        <v>10</v>
      </c>
      <c r="I49" s="5">
        <f>D48*24/1000</f>
        <v>0.36</v>
      </c>
      <c r="J49" s="5">
        <v>1200</v>
      </c>
      <c r="K49" s="5">
        <f>I49*J49</f>
        <v>432</v>
      </c>
    </row>
    <row r="50" spans="1:11" ht="15.75" x14ac:dyDescent="0.25">
      <c r="A50" s="9"/>
      <c r="B50" s="93"/>
      <c r="C50" s="15"/>
      <c r="D50" s="15"/>
      <c r="E50" s="15"/>
      <c r="F50" s="15"/>
      <c r="G50" s="37"/>
      <c r="H50" s="36" t="s">
        <v>21</v>
      </c>
      <c r="I50" s="9"/>
      <c r="J50" s="6"/>
      <c r="K50" s="5"/>
    </row>
    <row r="51" spans="1:11" ht="15.75" hidden="1" customHeight="1" x14ac:dyDescent="0.25">
      <c r="A51" s="7">
        <v>4</v>
      </c>
      <c r="B51" s="91" t="s">
        <v>29</v>
      </c>
      <c r="C51" s="16" t="s">
        <v>28</v>
      </c>
      <c r="D51" s="13"/>
      <c r="E51" s="13">
        <v>120</v>
      </c>
      <c r="F51" s="13">
        <f>D51*E51</f>
        <v>0</v>
      </c>
      <c r="G51" s="10"/>
      <c r="H51" s="10"/>
      <c r="I51" s="10"/>
      <c r="J51" s="4"/>
      <c r="K51" s="4"/>
    </row>
    <row r="52" spans="1:11" ht="15.75" hidden="1" customHeight="1" x14ac:dyDescent="0.25">
      <c r="A52" s="8"/>
      <c r="B52" s="92"/>
      <c r="C52" s="14"/>
      <c r="D52" s="14"/>
      <c r="E52" s="14"/>
      <c r="F52" s="14"/>
      <c r="G52" s="8"/>
      <c r="H52" s="8"/>
      <c r="I52" s="8"/>
      <c r="J52" s="5"/>
      <c r="K52" s="5"/>
    </row>
    <row r="53" spans="1:11" ht="15.75" hidden="1" customHeight="1" x14ac:dyDescent="0.25">
      <c r="A53" s="8"/>
      <c r="B53" s="92"/>
      <c r="C53" s="14"/>
      <c r="D53" s="14"/>
      <c r="E53" s="14"/>
      <c r="F53" s="14"/>
      <c r="G53" s="8"/>
      <c r="H53" s="8"/>
      <c r="I53" s="8"/>
      <c r="J53" s="5"/>
      <c r="K53" s="5"/>
    </row>
    <row r="54" spans="1:11" ht="18.75" hidden="1" x14ac:dyDescent="0.25">
      <c r="A54" s="28">
        <v>9</v>
      </c>
      <c r="B54" s="91"/>
      <c r="C54" s="16" t="s">
        <v>11</v>
      </c>
      <c r="D54" s="13"/>
      <c r="E54" s="13">
        <v>120</v>
      </c>
      <c r="F54" s="13">
        <f>D54*E54</f>
        <v>0</v>
      </c>
      <c r="G54" s="10"/>
      <c r="H54" s="10"/>
      <c r="I54" s="10"/>
      <c r="J54" s="4"/>
      <c r="K54" s="4"/>
    </row>
    <row r="55" spans="1:11" ht="15.75" hidden="1" x14ac:dyDescent="0.25">
      <c r="A55" s="29"/>
      <c r="B55" s="92"/>
      <c r="C55" s="18"/>
      <c r="D55" s="14"/>
      <c r="E55" s="14"/>
      <c r="F55" s="14"/>
      <c r="G55" s="8"/>
      <c r="H55" s="8"/>
      <c r="I55" s="8"/>
      <c r="J55" s="5"/>
      <c r="K55" s="5"/>
    </row>
    <row r="56" spans="1:11" ht="15.75" hidden="1" x14ac:dyDescent="0.25">
      <c r="A56" s="31"/>
      <c r="B56" s="93"/>
      <c r="C56" s="19"/>
      <c r="D56" s="15"/>
      <c r="E56" s="15"/>
      <c r="F56" s="15"/>
      <c r="G56" s="9"/>
      <c r="H56" s="9"/>
      <c r="I56" s="9"/>
      <c r="J56" s="6"/>
      <c r="K56" s="6"/>
    </row>
    <row r="57" spans="1:11" ht="15.75" hidden="1" x14ac:dyDescent="0.25">
      <c r="A57" s="28">
        <v>10</v>
      </c>
      <c r="B57" s="91"/>
      <c r="C57" s="17" t="s">
        <v>20</v>
      </c>
      <c r="D57" s="13"/>
      <c r="E57" s="13">
        <v>100</v>
      </c>
      <c r="F57" s="13">
        <f>D57*E57</f>
        <v>0</v>
      </c>
      <c r="G57" s="10"/>
      <c r="H57" s="10"/>
      <c r="I57" s="10"/>
      <c r="J57" s="4"/>
      <c r="K57" s="4"/>
    </row>
    <row r="58" spans="1:11" ht="15.75" hidden="1" x14ac:dyDescent="0.25">
      <c r="A58" s="24"/>
      <c r="B58" s="92"/>
      <c r="C58" s="18"/>
      <c r="D58" s="14"/>
      <c r="E58" s="14"/>
      <c r="F58" s="14"/>
      <c r="G58" s="8"/>
      <c r="H58" s="8"/>
      <c r="I58" s="8"/>
      <c r="J58" s="5"/>
      <c r="K58" s="5"/>
    </row>
    <row r="59" spans="1:11" ht="15.75" hidden="1" x14ac:dyDescent="0.25">
      <c r="A59" s="22"/>
      <c r="B59" s="93"/>
      <c r="C59" s="19"/>
      <c r="D59" s="15"/>
      <c r="E59" s="15"/>
      <c r="F59" s="15"/>
      <c r="G59" s="9"/>
      <c r="H59" s="9"/>
      <c r="I59" s="9"/>
      <c r="J59" s="6"/>
      <c r="K59" s="6"/>
    </row>
    <row r="60" spans="1:11" ht="15.75" hidden="1" x14ac:dyDescent="0.25">
      <c r="A60" s="28">
        <v>11</v>
      </c>
      <c r="B60" s="91"/>
      <c r="C60" s="17" t="s">
        <v>20</v>
      </c>
      <c r="D60" s="13"/>
      <c r="E60" s="13">
        <v>120</v>
      </c>
      <c r="F60" s="13">
        <f>D60*E60</f>
        <v>0</v>
      </c>
      <c r="G60" s="10"/>
      <c r="H60" s="10"/>
      <c r="I60" s="10"/>
      <c r="J60" s="4"/>
      <c r="K60" s="4"/>
    </row>
    <row r="61" spans="1:11" ht="15.75" hidden="1" x14ac:dyDescent="0.25">
      <c r="A61" s="24"/>
      <c r="B61" s="92"/>
      <c r="C61" s="18"/>
      <c r="D61" s="14"/>
      <c r="E61" s="14"/>
      <c r="F61" s="14"/>
      <c r="G61" s="8"/>
      <c r="H61" s="8"/>
      <c r="I61" s="8"/>
      <c r="J61" s="5"/>
      <c r="K61" s="5"/>
    </row>
    <row r="62" spans="1:11" ht="15.75" hidden="1" x14ac:dyDescent="0.25">
      <c r="A62" s="22"/>
      <c r="B62" s="93"/>
      <c r="C62" s="19"/>
      <c r="D62" s="15"/>
      <c r="E62" s="15"/>
      <c r="F62" s="15"/>
      <c r="G62" s="9"/>
      <c r="H62" s="9"/>
      <c r="I62" s="9"/>
      <c r="J62" s="6"/>
      <c r="K62" s="6"/>
    </row>
    <row r="63" spans="1:11" ht="15.75" hidden="1" x14ac:dyDescent="0.25">
      <c r="A63" s="28">
        <v>12</v>
      </c>
      <c r="B63" s="91"/>
      <c r="C63" s="17" t="s">
        <v>20</v>
      </c>
      <c r="D63" s="13"/>
      <c r="E63" s="13"/>
      <c r="F63" s="13"/>
      <c r="G63" s="10"/>
      <c r="H63" s="10"/>
      <c r="I63" s="10"/>
      <c r="J63" s="4"/>
      <c r="K63" s="4"/>
    </row>
    <row r="64" spans="1:11" ht="15.75" hidden="1" x14ac:dyDescent="0.25">
      <c r="A64" s="24"/>
      <c r="B64" s="92"/>
      <c r="C64" s="18"/>
      <c r="D64" s="14"/>
      <c r="E64" s="14"/>
      <c r="F64" s="14"/>
      <c r="G64" s="8"/>
      <c r="H64" s="8"/>
      <c r="I64" s="8"/>
      <c r="J64" s="5"/>
      <c r="K64" s="5"/>
    </row>
    <row r="65" spans="1:12" ht="15.75" hidden="1" x14ac:dyDescent="0.25">
      <c r="A65" s="22"/>
      <c r="B65" s="93"/>
      <c r="C65" s="19"/>
      <c r="D65" s="15"/>
      <c r="E65" s="15"/>
      <c r="F65" s="15"/>
      <c r="G65" s="9"/>
      <c r="H65" s="9"/>
      <c r="I65" s="9"/>
      <c r="J65" s="6"/>
      <c r="K65" s="6"/>
    </row>
    <row r="66" spans="1:12" ht="15.75" hidden="1" x14ac:dyDescent="0.25">
      <c r="A66" s="24"/>
      <c r="B66" s="23"/>
      <c r="C66" s="18"/>
      <c r="D66" s="14"/>
      <c r="E66" s="14"/>
      <c r="F66" s="14"/>
      <c r="G66" s="8"/>
      <c r="H66" s="8"/>
      <c r="I66" s="8"/>
      <c r="J66" s="5"/>
      <c r="K66" s="5"/>
    </row>
    <row r="67" spans="1:12" ht="15.75" hidden="1" x14ac:dyDescent="0.25">
      <c r="A67" s="8"/>
      <c r="C67" s="14"/>
      <c r="D67" s="14"/>
      <c r="E67" s="14"/>
      <c r="F67" s="14"/>
      <c r="G67" s="8"/>
      <c r="H67" s="8"/>
      <c r="I67" s="8"/>
      <c r="J67" s="5"/>
      <c r="K67" s="5"/>
    </row>
    <row r="68" spans="1:12" ht="18.75" customHeight="1" x14ac:dyDescent="0.25">
      <c r="A68" s="7">
        <v>13</v>
      </c>
      <c r="B68" s="101" t="s">
        <v>76</v>
      </c>
      <c r="C68" s="16" t="s">
        <v>28</v>
      </c>
      <c r="D68" s="13">
        <f>D45</f>
        <v>0.38</v>
      </c>
      <c r="E68" s="13">
        <f>100*120</f>
        <v>12000</v>
      </c>
      <c r="F68" s="13">
        <f>D68*E68</f>
        <v>4560</v>
      </c>
      <c r="G68" s="10" t="s">
        <v>55</v>
      </c>
      <c r="H68" s="16" t="s">
        <v>11</v>
      </c>
      <c r="I68" s="10">
        <f>D68*1.01*100</f>
        <v>38.380000000000003</v>
      </c>
      <c r="J68" s="4">
        <v>225</v>
      </c>
      <c r="K68" s="10">
        <f t="shared" ref="K68" si="4">I68*J68</f>
        <v>8635.5</v>
      </c>
    </row>
    <row r="69" spans="1:12" ht="15.75" x14ac:dyDescent="0.25">
      <c r="A69" s="8"/>
      <c r="B69" s="102"/>
      <c r="C69" s="14"/>
      <c r="D69" s="14"/>
      <c r="E69" s="14"/>
      <c r="F69" s="14"/>
      <c r="G69" s="8"/>
      <c r="H69" s="8"/>
      <c r="I69" s="8"/>
      <c r="J69" s="5"/>
      <c r="K69" s="5"/>
    </row>
    <row r="70" spans="1:12" ht="15.75" customHeight="1" x14ac:dyDescent="0.25">
      <c r="A70" s="9"/>
      <c r="B70" s="103"/>
      <c r="C70" s="15"/>
      <c r="D70" s="15"/>
      <c r="E70" s="15"/>
      <c r="F70" s="15"/>
      <c r="G70" s="8"/>
      <c r="H70" s="8"/>
      <c r="I70" s="8"/>
      <c r="J70" s="5"/>
      <c r="K70" s="5"/>
    </row>
    <row r="71" spans="1:12" ht="15.75" customHeight="1" x14ac:dyDescent="0.25">
      <c r="A71" s="28">
        <v>14</v>
      </c>
      <c r="B71" s="91" t="s">
        <v>50</v>
      </c>
      <c r="C71" s="30" t="s">
        <v>12</v>
      </c>
      <c r="D71" s="13">
        <v>1</v>
      </c>
      <c r="E71" s="13">
        <v>600</v>
      </c>
      <c r="F71" s="13">
        <f>D71*E71</f>
        <v>600</v>
      </c>
      <c r="G71" s="44" t="s">
        <v>60</v>
      </c>
      <c r="H71" s="7" t="s">
        <v>21</v>
      </c>
      <c r="I71" s="10">
        <v>1</v>
      </c>
      <c r="J71" s="27">
        <v>4600</v>
      </c>
      <c r="K71" s="10">
        <f t="shared" ref="K71:K72" si="5">I71*J71</f>
        <v>4600</v>
      </c>
    </row>
    <row r="72" spans="1:12" ht="15.75" customHeight="1" x14ac:dyDescent="0.25">
      <c r="A72" s="24"/>
      <c r="B72" s="92"/>
      <c r="C72" s="18"/>
      <c r="D72" s="14"/>
      <c r="E72" s="14"/>
      <c r="F72" s="14"/>
      <c r="G72" s="8" t="s">
        <v>81</v>
      </c>
      <c r="H72" s="26" t="s">
        <v>10</v>
      </c>
      <c r="I72" s="8">
        <f>0.2</f>
        <v>0.2</v>
      </c>
      <c r="J72" s="5">
        <f>1200</f>
        <v>1200</v>
      </c>
      <c r="K72" s="10">
        <f t="shared" si="5"/>
        <v>240</v>
      </c>
    </row>
    <row r="73" spans="1:12" ht="15.75" customHeight="1" x14ac:dyDescent="0.25">
      <c r="A73" s="22"/>
      <c r="B73" s="93"/>
      <c r="C73" s="19"/>
      <c r="D73" s="15"/>
      <c r="E73" s="15"/>
      <c r="F73" s="15"/>
      <c r="G73" s="9"/>
      <c r="H73" s="9"/>
      <c r="I73" s="9"/>
      <c r="J73" s="6"/>
      <c r="K73" s="6"/>
    </row>
    <row r="74" spans="1:12" ht="15.75" customHeight="1" x14ac:dyDescent="0.25">
      <c r="A74" s="86" t="s">
        <v>65</v>
      </c>
      <c r="B74" s="87"/>
      <c r="C74" s="87"/>
      <c r="D74" s="87"/>
      <c r="E74" s="87"/>
      <c r="F74" s="87"/>
      <c r="G74" s="87"/>
      <c r="H74" s="87"/>
      <c r="I74" s="88"/>
      <c r="J74" s="89">
        <f>SUM(F45:F73,K45:K73)</f>
        <v>26062.166666666668</v>
      </c>
      <c r="K74" s="90"/>
    </row>
    <row r="75" spans="1:12" ht="15.75" customHeight="1" x14ac:dyDescent="0.25">
      <c r="A75" s="75"/>
      <c r="B75" s="76"/>
      <c r="C75" s="76"/>
      <c r="D75" s="76"/>
      <c r="E75" s="76"/>
      <c r="F75" s="76"/>
      <c r="G75" s="76"/>
      <c r="H75" s="76"/>
      <c r="I75" s="76"/>
      <c r="J75" s="77"/>
      <c r="K75" s="77"/>
      <c r="L75" s="52"/>
    </row>
    <row r="76" spans="1:12" ht="18.75" customHeight="1" x14ac:dyDescent="0.25">
      <c r="A76" s="96" t="s">
        <v>39</v>
      </c>
      <c r="B76" s="97"/>
      <c r="C76" s="97"/>
      <c r="D76" s="97"/>
      <c r="E76" s="97"/>
      <c r="F76" s="97"/>
      <c r="G76" s="97"/>
      <c r="H76" s="97"/>
      <c r="I76" s="97"/>
      <c r="J76" s="97"/>
      <c r="K76" s="98"/>
    </row>
    <row r="77" spans="1:12" ht="18.75" customHeight="1" x14ac:dyDescent="0.25">
      <c r="A77" s="96" t="s">
        <v>40</v>
      </c>
      <c r="B77" s="97"/>
      <c r="C77" s="97"/>
      <c r="D77" s="97"/>
      <c r="E77" s="97"/>
      <c r="F77" s="97"/>
      <c r="G77" s="97"/>
      <c r="H77" s="97"/>
      <c r="I77" s="97"/>
      <c r="J77" s="97"/>
      <c r="K77" s="98"/>
    </row>
    <row r="78" spans="1:12" ht="18.75" customHeight="1" x14ac:dyDescent="0.25">
      <c r="A78" s="7">
        <v>15</v>
      </c>
      <c r="B78" s="91" t="s">
        <v>23</v>
      </c>
      <c r="C78" s="16" t="s">
        <v>28</v>
      </c>
      <c r="D78" s="13">
        <v>2.75</v>
      </c>
      <c r="E78" s="13">
        <v>3000</v>
      </c>
      <c r="F78" s="13">
        <f>D78*E78</f>
        <v>8250</v>
      </c>
      <c r="G78" s="34"/>
      <c r="H78" s="16"/>
      <c r="I78" s="4"/>
      <c r="J78" s="27"/>
      <c r="K78" s="4"/>
    </row>
    <row r="79" spans="1:12" ht="18.75" customHeight="1" x14ac:dyDescent="0.25">
      <c r="A79" s="8"/>
      <c r="B79" s="92"/>
      <c r="C79" s="14"/>
      <c r="D79" s="14"/>
      <c r="E79" s="14"/>
      <c r="F79" s="14"/>
      <c r="G79" s="43"/>
      <c r="H79" s="26"/>
      <c r="I79" s="8"/>
      <c r="J79" s="39"/>
      <c r="K79" s="8"/>
    </row>
    <row r="80" spans="1:12" ht="18.75" customHeight="1" x14ac:dyDescent="0.25">
      <c r="A80" s="9"/>
      <c r="B80" s="93"/>
      <c r="C80" s="15"/>
      <c r="D80" s="15"/>
      <c r="E80" s="15"/>
      <c r="F80" s="15"/>
      <c r="G80" s="9"/>
      <c r="H80" s="20"/>
      <c r="I80" s="8"/>
      <c r="J80" s="5"/>
      <c r="K80" s="5"/>
    </row>
    <row r="81" spans="1:14" ht="18.75" customHeight="1" x14ac:dyDescent="0.25">
      <c r="A81" s="7">
        <v>16</v>
      </c>
      <c r="B81" s="91" t="s">
        <v>27</v>
      </c>
      <c r="C81" s="16" t="s">
        <v>28</v>
      </c>
      <c r="D81" s="13">
        <v>4.8</v>
      </c>
      <c r="E81" s="13">
        <v>5000</v>
      </c>
      <c r="F81" s="13">
        <f>D81*E81</f>
        <v>24000</v>
      </c>
      <c r="G81" s="71" t="s">
        <v>54</v>
      </c>
      <c r="H81" s="16" t="s">
        <v>10</v>
      </c>
      <c r="I81" s="4">
        <f>0.05*D81*100</f>
        <v>24</v>
      </c>
      <c r="J81" s="27">
        <f>470+400/6</f>
        <v>536.66666666666663</v>
      </c>
      <c r="K81" s="4">
        <f>I81*J81</f>
        <v>12880</v>
      </c>
      <c r="N81" s="46"/>
    </row>
    <row r="82" spans="1:14" ht="18.75" customHeight="1" x14ac:dyDescent="0.25">
      <c r="A82" s="8"/>
      <c r="B82" s="92"/>
      <c r="C82" s="14"/>
      <c r="D82" s="14"/>
      <c r="E82" s="14"/>
      <c r="F82" s="14"/>
      <c r="G82" s="72" t="s">
        <v>53</v>
      </c>
      <c r="H82" s="26" t="s">
        <v>10</v>
      </c>
      <c r="I82" s="8">
        <f>0.05*D81*100</f>
        <v>24</v>
      </c>
      <c r="J82" s="39">
        <f>240+400/6</f>
        <v>306.66666666666669</v>
      </c>
      <c r="K82" s="8">
        <f>I82*J82</f>
        <v>7360</v>
      </c>
    </row>
    <row r="83" spans="1:14" ht="18.75" customHeight="1" x14ac:dyDescent="0.25">
      <c r="A83" s="8"/>
      <c r="B83" s="92"/>
      <c r="C83" s="14"/>
      <c r="D83" s="14"/>
      <c r="E83" s="14"/>
      <c r="F83" s="14"/>
      <c r="G83" s="8"/>
      <c r="H83" s="20"/>
      <c r="I83" s="8"/>
      <c r="J83" s="5"/>
      <c r="K83" s="5"/>
    </row>
    <row r="84" spans="1:14" ht="18.75" customHeight="1" x14ac:dyDescent="0.25">
      <c r="A84" s="7">
        <v>17</v>
      </c>
      <c r="B84" s="91" t="s">
        <v>24</v>
      </c>
      <c r="C84" s="16" t="s">
        <v>20</v>
      </c>
      <c r="D84" s="13">
        <v>84.4</v>
      </c>
      <c r="E84" s="13">
        <v>45</v>
      </c>
      <c r="F84" s="13">
        <f>D84*E84</f>
        <v>3798.0000000000005</v>
      </c>
      <c r="G84" s="10" t="s">
        <v>51</v>
      </c>
      <c r="H84" s="16" t="s">
        <v>12</v>
      </c>
      <c r="I84" s="10">
        <f>D84/1</f>
        <v>84.4</v>
      </c>
      <c r="J84" s="30">
        <v>66</v>
      </c>
      <c r="K84" s="4">
        <f>I84*J84</f>
        <v>5570.4000000000005</v>
      </c>
    </row>
    <row r="85" spans="1:14" ht="18.75" customHeight="1" x14ac:dyDescent="0.25">
      <c r="A85" s="8"/>
      <c r="B85" s="92"/>
      <c r="C85" s="14"/>
      <c r="D85" s="14"/>
      <c r="E85" s="14"/>
      <c r="F85" s="14"/>
      <c r="G85" s="24" t="s">
        <v>52</v>
      </c>
      <c r="H85" s="26" t="s">
        <v>10</v>
      </c>
      <c r="I85" s="5">
        <f>D84*24/1000</f>
        <v>2.0256000000000003</v>
      </c>
      <c r="J85" s="5">
        <v>1200</v>
      </c>
      <c r="K85" s="5">
        <f>I85*J85</f>
        <v>2430.7200000000003</v>
      </c>
    </row>
    <row r="86" spans="1:14" ht="18.75" customHeight="1" x14ac:dyDescent="0.25">
      <c r="A86" s="9"/>
      <c r="B86" s="93"/>
      <c r="C86" s="15"/>
      <c r="D86" s="15"/>
      <c r="E86" s="15"/>
      <c r="F86" s="15"/>
      <c r="G86" s="35"/>
      <c r="H86" s="26" t="s">
        <v>21</v>
      </c>
      <c r="I86" s="8"/>
      <c r="J86" s="5"/>
      <c r="K86" s="5"/>
    </row>
    <row r="87" spans="1:14" ht="18.75" customHeight="1" x14ac:dyDescent="0.25">
      <c r="A87" s="7">
        <v>18</v>
      </c>
      <c r="B87" s="91" t="s">
        <v>29</v>
      </c>
      <c r="C87" s="16" t="s">
        <v>28</v>
      </c>
      <c r="D87" s="13">
        <v>4.8</v>
      </c>
      <c r="E87" s="13">
        <v>12000</v>
      </c>
      <c r="F87" s="55">
        <f>D87*E87</f>
        <v>57600</v>
      </c>
      <c r="G87" s="38" t="s">
        <v>55</v>
      </c>
      <c r="H87" s="56" t="s">
        <v>11</v>
      </c>
      <c r="I87" s="38">
        <v>375</v>
      </c>
      <c r="J87" s="38">
        <v>225</v>
      </c>
      <c r="K87" s="10">
        <f t="shared" ref="K87" si="6">I87*J87</f>
        <v>84375</v>
      </c>
    </row>
    <row r="88" spans="1:14" ht="18.75" customHeight="1" x14ac:dyDescent="0.25">
      <c r="A88" s="8"/>
      <c r="B88" s="92"/>
      <c r="C88" s="14"/>
      <c r="D88" s="14"/>
      <c r="E88" s="14"/>
      <c r="F88" s="50"/>
      <c r="G88" s="24" t="s">
        <v>77</v>
      </c>
      <c r="H88" s="57" t="s">
        <v>11</v>
      </c>
      <c r="I88" s="24">
        <v>105</v>
      </c>
      <c r="J88" s="24">
        <v>185</v>
      </c>
      <c r="K88" s="8">
        <f t="shared" ref="K88" si="7">I88*J88</f>
        <v>19425</v>
      </c>
    </row>
    <row r="89" spans="1:14" ht="18.75" customHeight="1" x14ac:dyDescent="0.25">
      <c r="A89" s="9"/>
      <c r="B89" s="93"/>
      <c r="C89" s="15"/>
      <c r="D89" s="15"/>
      <c r="E89" s="15"/>
      <c r="F89" s="41"/>
      <c r="G89" s="22"/>
      <c r="H89" s="22"/>
      <c r="I89" s="22"/>
      <c r="J89" s="22"/>
      <c r="K89" s="9"/>
    </row>
    <row r="90" spans="1:14" ht="18.75" customHeight="1" x14ac:dyDescent="0.25">
      <c r="A90" s="7">
        <v>19</v>
      </c>
      <c r="B90" s="91" t="s">
        <v>41</v>
      </c>
      <c r="C90" s="16" t="s">
        <v>10</v>
      </c>
      <c r="D90" s="13">
        <v>4.72</v>
      </c>
      <c r="E90" s="13">
        <v>600</v>
      </c>
      <c r="F90" s="13">
        <f>D90*E90</f>
        <v>2832</v>
      </c>
      <c r="G90" s="8"/>
      <c r="H90" s="8"/>
      <c r="I90" s="8"/>
      <c r="J90" s="5"/>
      <c r="K90" s="5"/>
    </row>
    <row r="91" spans="1:14" ht="18.75" customHeight="1" x14ac:dyDescent="0.25">
      <c r="A91" s="8"/>
      <c r="B91" s="92"/>
      <c r="C91" s="14"/>
      <c r="D91" s="14"/>
      <c r="E91" s="14"/>
      <c r="F91" s="14"/>
      <c r="G91" s="8"/>
      <c r="H91" s="8"/>
      <c r="I91" s="8"/>
      <c r="J91" s="5"/>
      <c r="K91" s="5"/>
    </row>
    <row r="92" spans="1:14" ht="18.75" customHeight="1" x14ac:dyDescent="0.25">
      <c r="A92" s="7">
        <v>20</v>
      </c>
      <c r="B92" s="91" t="s">
        <v>42</v>
      </c>
      <c r="C92" s="16" t="s">
        <v>10</v>
      </c>
      <c r="D92" s="13">
        <v>7.1</v>
      </c>
      <c r="E92" s="13">
        <v>900</v>
      </c>
      <c r="F92" s="13">
        <f>D92*E92</f>
        <v>6390</v>
      </c>
      <c r="G92" s="10" t="s">
        <v>56</v>
      </c>
      <c r="H92" s="16" t="s">
        <v>10</v>
      </c>
      <c r="I92" s="10">
        <f>D92</f>
        <v>7.1</v>
      </c>
      <c r="J92" s="4">
        <v>1200</v>
      </c>
      <c r="K92" s="10">
        <f>I92*J92</f>
        <v>8520</v>
      </c>
    </row>
    <row r="93" spans="1:14" ht="18.75" customHeight="1" x14ac:dyDescent="0.25">
      <c r="A93" s="8"/>
      <c r="B93" s="92"/>
      <c r="C93" s="14"/>
      <c r="D93" s="14"/>
      <c r="E93" s="14"/>
      <c r="F93" s="14"/>
      <c r="G93" s="24" t="s">
        <v>57</v>
      </c>
      <c r="H93" s="20" t="s">
        <v>59</v>
      </c>
      <c r="I93" s="5">
        <f>160*0.63/1000</f>
        <v>0.1008</v>
      </c>
      <c r="J93" s="5">
        <v>18640</v>
      </c>
      <c r="K93" s="5">
        <f>I93*J93</f>
        <v>1878.912</v>
      </c>
    </row>
    <row r="94" spans="1:14" ht="18.75" customHeight="1" x14ac:dyDescent="0.25">
      <c r="A94" s="9"/>
      <c r="B94" s="93"/>
      <c r="C94" s="15"/>
      <c r="D94" s="15"/>
      <c r="E94" s="15"/>
      <c r="F94" s="15"/>
      <c r="G94" s="9" t="s">
        <v>74</v>
      </c>
      <c r="H94" s="26" t="s">
        <v>11</v>
      </c>
      <c r="I94" s="45">
        <v>12</v>
      </c>
      <c r="J94" s="40">
        <f>498/3.125</f>
        <v>159.36000000000001</v>
      </c>
      <c r="K94" s="6">
        <f>I94*J94</f>
        <v>1912.3200000000002</v>
      </c>
    </row>
    <row r="95" spans="1:14" ht="18.75" customHeight="1" x14ac:dyDescent="0.25">
      <c r="A95" s="7">
        <v>21</v>
      </c>
      <c r="B95" s="91" t="s">
        <v>44</v>
      </c>
      <c r="C95" s="16" t="s">
        <v>20</v>
      </c>
      <c r="D95" s="13">
        <v>11</v>
      </c>
      <c r="E95" s="13">
        <v>400</v>
      </c>
      <c r="F95" s="13">
        <f>D95*E95</f>
        <v>4400</v>
      </c>
      <c r="G95" s="10" t="s">
        <v>78</v>
      </c>
      <c r="H95" s="16" t="s">
        <v>20</v>
      </c>
      <c r="I95" s="13">
        <v>11</v>
      </c>
      <c r="J95" s="13">
        <v>600</v>
      </c>
      <c r="K95" s="13">
        <f>I95*J95</f>
        <v>6600</v>
      </c>
    </row>
    <row r="96" spans="1:14" ht="18" customHeight="1" x14ac:dyDescent="0.25">
      <c r="A96" s="8"/>
      <c r="B96" s="92"/>
      <c r="C96" s="14"/>
      <c r="D96" s="14"/>
      <c r="E96" s="14"/>
      <c r="F96" s="14"/>
      <c r="G96" s="8"/>
      <c r="H96" s="8"/>
      <c r="I96" s="8"/>
      <c r="J96" s="5"/>
      <c r="K96" s="5"/>
    </row>
    <row r="97" spans="1:11" ht="17.25" customHeight="1" x14ac:dyDescent="0.25">
      <c r="A97" s="8"/>
      <c r="B97" s="92"/>
      <c r="C97" s="14"/>
      <c r="D97" s="14"/>
      <c r="E97" s="14"/>
      <c r="F97" s="14"/>
      <c r="G97" s="8"/>
      <c r="H97" s="8"/>
      <c r="I97" s="8"/>
      <c r="J97" s="5"/>
      <c r="K97" s="5"/>
    </row>
    <row r="98" spans="1:11" ht="20.25" customHeight="1" x14ac:dyDescent="0.25">
      <c r="A98" s="9"/>
      <c r="B98" s="93"/>
      <c r="C98" s="15"/>
      <c r="D98" s="15"/>
      <c r="E98" s="15"/>
      <c r="F98" s="15"/>
      <c r="G98" s="9"/>
      <c r="H98" s="9"/>
      <c r="I98" s="9"/>
      <c r="J98" s="6"/>
      <c r="K98" s="6"/>
    </row>
    <row r="99" spans="1:11" ht="18.75" customHeight="1" x14ac:dyDescent="0.25">
      <c r="A99" s="7">
        <v>22</v>
      </c>
      <c r="B99" s="91" t="s">
        <v>43</v>
      </c>
      <c r="C99" s="16" t="s">
        <v>45</v>
      </c>
      <c r="D99" s="13">
        <v>20</v>
      </c>
      <c r="E99" s="13">
        <v>400</v>
      </c>
      <c r="F99" s="55">
        <f>D99*E99</f>
        <v>8000</v>
      </c>
      <c r="G99" s="10" t="s">
        <v>64</v>
      </c>
      <c r="H99" s="30" t="s">
        <v>11</v>
      </c>
      <c r="I99" s="4">
        <v>24</v>
      </c>
      <c r="J99" s="4">
        <v>160</v>
      </c>
      <c r="K99" s="4">
        <f>I99*J99</f>
        <v>3840</v>
      </c>
    </row>
    <row r="100" spans="1:11" ht="18.75" customHeight="1" x14ac:dyDescent="0.25">
      <c r="A100" s="8"/>
      <c r="B100" s="92"/>
      <c r="C100" s="14"/>
      <c r="D100" s="14"/>
      <c r="E100" s="14"/>
      <c r="F100" s="50"/>
      <c r="G100" s="8" t="s">
        <v>63</v>
      </c>
      <c r="H100" s="47" t="s">
        <v>59</v>
      </c>
      <c r="I100" s="5">
        <v>0.35</v>
      </c>
      <c r="J100" s="5">
        <v>22750</v>
      </c>
      <c r="K100" s="5">
        <f>I100*J100</f>
        <v>7962.4999999999991</v>
      </c>
    </row>
    <row r="101" spans="1:11" ht="18.75" customHeight="1" x14ac:dyDescent="0.25">
      <c r="A101" s="9"/>
      <c r="B101" s="93"/>
      <c r="C101" s="15"/>
      <c r="D101" s="15"/>
      <c r="E101" s="15"/>
      <c r="F101" s="41"/>
      <c r="G101" s="9"/>
      <c r="H101" s="6"/>
      <c r="I101" s="6"/>
      <c r="J101" s="6"/>
      <c r="K101" s="6"/>
    </row>
    <row r="102" spans="1:11" ht="18.75" customHeight="1" x14ac:dyDescent="0.25">
      <c r="A102" s="96" t="s">
        <v>46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8"/>
    </row>
    <row r="103" spans="1:11" ht="18.75" customHeight="1" x14ac:dyDescent="0.25">
      <c r="A103" s="7">
        <v>23</v>
      </c>
      <c r="B103" s="91" t="s">
        <v>95</v>
      </c>
      <c r="C103" s="16" t="s">
        <v>28</v>
      </c>
      <c r="D103" s="13">
        <f>23.5*15/100</f>
        <v>3.5249999999999999</v>
      </c>
      <c r="E103" s="13">
        <f>10000+10000</f>
        <v>20000</v>
      </c>
      <c r="F103" s="13">
        <f>D103*E103</f>
        <v>70500</v>
      </c>
      <c r="G103" s="71" t="s">
        <v>91</v>
      </c>
      <c r="H103" s="16" t="s">
        <v>10</v>
      </c>
      <c r="I103" s="4">
        <f>D103*100*0.1</f>
        <v>35.25</v>
      </c>
      <c r="J103" s="27">
        <v>580</v>
      </c>
      <c r="K103" s="4">
        <f>I103*J103</f>
        <v>20445</v>
      </c>
    </row>
    <row r="104" spans="1:11" ht="18.75" customHeight="1" x14ac:dyDescent="0.25">
      <c r="A104" s="8"/>
      <c r="B104" s="92"/>
      <c r="C104" s="14"/>
      <c r="D104" s="14"/>
      <c r="E104" s="14"/>
      <c r="F104" s="14"/>
      <c r="G104" s="8" t="s">
        <v>94</v>
      </c>
      <c r="H104" s="30" t="s">
        <v>11</v>
      </c>
      <c r="I104" s="4">
        <f>D103*100</f>
        <v>352.5</v>
      </c>
      <c r="J104" s="27">
        <v>460</v>
      </c>
      <c r="K104" s="4">
        <f>I104*J104</f>
        <v>162150</v>
      </c>
    </row>
    <row r="105" spans="1:11" ht="18.75" customHeight="1" x14ac:dyDescent="0.25">
      <c r="A105" s="8"/>
      <c r="B105" s="92"/>
      <c r="C105" s="14"/>
      <c r="D105" s="14"/>
      <c r="E105" s="14"/>
      <c r="F105" s="14"/>
      <c r="G105" s="8"/>
      <c r="H105" s="8"/>
      <c r="I105" s="8"/>
      <c r="J105" s="5"/>
      <c r="K105" s="9"/>
    </row>
    <row r="106" spans="1:11" ht="18.75" customHeight="1" x14ac:dyDescent="0.25">
      <c r="A106" s="7">
        <v>24</v>
      </c>
      <c r="B106" s="91" t="s">
        <v>47</v>
      </c>
      <c r="C106" s="16" t="s">
        <v>12</v>
      </c>
      <c r="D106" s="13">
        <v>6</v>
      </c>
      <c r="E106" s="13">
        <v>1000</v>
      </c>
      <c r="F106" s="55">
        <f>D106*E106</f>
        <v>6000</v>
      </c>
      <c r="G106" s="73" t="s">
        <v>71</v>
      </c>
      <c r="H106" s="27" t="s">
        <v>21</v>
      </c>
      <c r="I106" s="10">
        <v>1</v>
      </c>
      <c r="J106" s="38">
        <v>26000</v>
      </c>
      <c r="K106" s="10">
        <f t="shared" ref="K106:K112" si="8">I106*J106</f>
        <v>26000</v>
      </c>
    </row>
    <row r="107" spans="1:11" ht="18.75" customHeight="1" x14ac:dyDescent="0.25">
      <c r="A107" s="8"/>
      <c r="B107" s="92"/>
      <c r="C107" s="14"/>
      <c r="D107" s="14"/>
      <c r="E107" s="14"/>
      <c r="F107" s="50"/>
      <c r="G107" s="72" t="s">
        <v>82</v>
      </c>
      <c r="H107" s="48" t="s">
        <v>21</v>
      </c>
      <c r="I107" s="8">
        <v>1</v>
      </c>
      <c r="J107" s="5">
        <v>9500</v>
      </c>
      <c r="K107" s="5">
        <f t="shared" si="8"/>
        <v>9500</v>
      </c>
    </row>
    <row r="108" spans="1:11" ht="18.75" customHeight="1" x14ac:dyDescent="0.25">
      <c r="A108" s="8"/>
      <c r="B108" s="92"/>
      <c r="C108" s="14"/>
      <c r="D108" s="14"/>
      <c r="E108" s="14"/>
      <c r="F108" s="50"/>
      <c r="G108" s="72" t="s">
        <v>72</v>
      </c>
      <c r="H108" s="48" t="s">
        <v>21</v>
      </c>
      <c r="I108" s="8">
        <v>1</v>
      </c>
      <c r="J108" s="5">
        <v>8500</v>
      </c>
      <c r="K108" s="5">
        <f t="shared" si="8"/>
        <v>8500</v>
      </c>
    </row>
    <row r="109" spans="1:11" ht="18.75" customHeight="1" x14ac:dyDescent="0.25">
      <c r="A109" s="8"/>
      <c r="B109" s="92"/>
      <c r="C109" s="14"/>
      <c r="D109" s="14"/>
      <c r="E109" s="14"/>
      <c r="F109" s="50"/>
      <c r="G109" s="72" t="s">
        <v>69</v>
      </c>
      <c r="H109" s="47" t="s">
        <v>21</v>
      </c>
      <c r="I109" s="8">
        <v>1</v>
      </c>
      <c r="J109" s="39">
        <v>6376</v>
      </c>
      <c r="K109" s="8">
        <f t="shared" si="8"/>
        <v>6376</v>
      </c>
    </row>
    <row r="110" spans="1:11" ht="18.75" customHeight="1" x14ac:dyDescent="0.25">
      <c r="A110" s="8"/>
      <c r="B110" s="92"/>
      <c r="C110" s="14"/>
      <c r="D110" s="14"/>
      <c r="E110" s="14"/>
      <c r="F110" s="50"/>
      <c r="G110" s="72" t="s">
        <v>83</v>
      </c>
      <c r="H110" s="47" t="s">
        <v>21</v>
      </c>
      <c r="I110" s="8">
        <v>1</v>
      </c>
      <c r="J110" s="39">
        <v>4840</v>
      </c>
      <c r="K110" s="8">
        <f t="shared" si="8"/>
        <v>4840</v>
      </c>
    </row>
    <row r="111" spans="1:11" ht="18.75" customHeight="1" x14ac:dyDescent="0.25">
      <c r="A111" s="9"/>
      <c r="B111" s="93"/>
      <c r="C111" s="14"/>
      <c r="D111" s="15"/>
      <c r="E111" s="15"/>
      <c r="F111" s="41"/>
      <c r="G111" s="74" t="s">
        <v>73</v>
      </c>
      <c r="H111" s="48" t="s">
        <v>21</v>
      </c>
      <c r="I111" s="9">
        <v>1</v>
      </c>
      <c r="J111" s="42">
        <v>6850</v>
      </c>
      <c r="K111" s="6">
        <f t="shared" si="8"/>
        <v>6850</v>
      </c>
    </row>
    <row r="112" spans="1:11" ht="18.75" customHeight="1" x14ac:dyDescent="0.25">
      <c r="A112" s="29">
        <v>25</v>
      </c>
      <c r="B112" s="94" t="s">
        <v>30</v>
      </c>
      <c r="C112" s="16" t="s">
        <v>12</v>
      </c>
      <c r="D112" s="18">
        <v>4</v>
      </c>
      <c r="E112" s="14">
        <v>500</v>
      </c>
      <c r="F112" s="14">
        <f>D112*E112</f>
        <v>2000</v>
      </c>
      <c r="G112" s="49" t="s">
        <v>68</v>
      </c>
      <c r="H112" s="7" t="s">
        <v>21</v>
      </c>
      <c r="I112" s="47">
        <v>4</v>
      </c>
      <c r="J112" s="5">
        <v>1598</v>
      </c>
      <c r="K112" s="10">
        <f t="shared" si="8"/>
        <v>6392</v>
      </c>
    </row>
    <row r="113" spans="1:12" ht="18.75" customHeight="1" x14ac:dyDescent="0.25">
      <c r="A113" s="24"/>
      <c r="B113" s="94"/>
      <c r="C113" s="26"/>
      <c r="D113" s="18"/>
      <c r="E113" s="14"/>
      <c r="F113" s="14"/>
      <c r="G113" s="8"/>
      <c r="H113" s="20"/>
      <c r="I113" s="8"/>
      <c r="J113" s="5"/>
      <c r="K113" s="8"/>
      <c r="L113" s="52"/>
    </row>
    <row r="114" spans="1:12" ht="18.75" customHeight="1" x14ac:dyDescent="0.25">
      <c r="A114" s="24"/>
      <c r="B114" s="95"/>
      <c r="C114" s="15"/>
      <c r="D114" s="18"/>
      <c r="E114" s="14"/>
      <c r="F114" s="14"/>
      <c r="G114" s="8"/>
      <c r="H114" s="8"/>
      <c r="I114" s="8"/>
      <c r="J114" s="5"/>
      <c r="K114" s="9"/>
    </row>
    <row r="115" spans="1:12" ht="18.75" customHeight="1" x14ac:dyDescent="0.25">
      <c r="A115" s="28">
        <v>26</v>
      </c>
      <c r="B115" s="91" t="s">
        <v>31</v>
      </c>
      <c r="C115" s="26" t="s">
        <v>12</v>
      </c>
      <c r="D115" s="13">
        <v>4</v>
      </c>
      <c r="E115" s="13">
        <v>150</v>
      </c>
      <c r="F115" s="13">
        <f>D115*E115</f>
        <v>600</v>
      </c>
      <c r="G115" s="44" t="s">
        <v>70</v>
      </c>
      <c r="H115" s="7" t="s">
        <v>21</v>
      </c>
      <c r="I115" s="10">
        <v>4</v>
      </c>
      <c r="J115" s="27">
        <v>621</v>
      </c>
      <c r="K115" s="4">
        <f>I115*J115</f>
        <v>2484</v>
      </c>
    </row>
    <row r="116" spans="1:12" ht="18.75" customHeight="1" x14ac:dyDescent="0.25">
      <c r="A116" s="24"/>
      <c r="B116" s="92"/>
      <c r="C116" s="18"/>
      <c r="D116" s="14"/>
      <c r="E116" s="14"/>
      <c r="F116" s="14"/>
      <c r="G116" s="35"/>
      <c r="H116" s="26" t="s">
        <v>21</v>
      </c>
      <c r="I116" s="8"/>
      <c r="J116" s="5"/>
      <c r="K116" s="5"/>
    </row>
    <row r="117" spans="1:12" ht="15.75" x14ac:dyDescent="0.25">
      <c r="A117" s="22"/>
      <c r="B117" s="93"/>
      <c r="C117" s="19"/>
      <c r="D117" s="15"/>
      <c r="E117" s="15"/>
      <c r="F117" s="15"/>
      <c r="G117" s="9"/>
      <c r="H117" s="9"/>
      <c r="I117" s="9"/>
      <c r="J117" s="6"/>
      <c r="K117" s="6"/>
    </row>
    <row r="118" spans="1:12" ht="15.75" x14ac:dyDescent="0.25">
      <c r="A118" s="28">
        <v>27</v>
      </c>
      <c r="B118" s="84" t="s">
        <v>48</v>
      </c>
      <c r="C118" s="30" t="s">
        <v>12</v>
      </c>
      <c r="D118" s="13">
        <v>1</v>
      </c>
      <c r="E118" s="13">
        <v>800</v>
      </c>
      <c r="F118" s="13">
        <f>D118*E118</f>
        <v>800</v>
      </c>
      <c r="G118" s="73" t="s">
        <v>92</v>
      </c>
      <c r="H118" s="7" t="s">
        <v>21</v>
      </c>
      <c r="I118" s="10">
        <v>1</v>
      </c>
      <c r="J118" s="27">
        <v>5000</v>
      </c>
      <c r="K118" s="4">
        <f>I118*J118</f>
        <v>5000</v>
      </c>
    </row>
    <row r="119" spans="1:12" ht="15.75" x14ac:dyDescent="0.25">
      <c r="A119" s="24"/>
      <c r="B119" s="85"/>
      <c r="C119" s="18"/>
      <c r="D119" s="14"/>
      <c r="E119" s="14"/>
      <c r="F119" s="14"/>
      <c r="G119" s="35"/>
      <c r="H119" s="26" t="s">
        <v>21</v>
      </c>
      <c r="I119" s="8"/>
      <c r="J119" s="5"/>
      <c r="K119" s="5"/>
    </row>
    <row r="120" spans="1:12" ht="15.75" x14ac:dyDescent="0.25">
      <c r="A120" s="22"/>
      <c r="B120" s="104"/>
      <c r="C120" s="19"/>
      <c r="D120" s="15"/>
      <c r="E120" s="15"/>
      <c r="F120" s="15"/>
      <c r="G120" s="9"/>
      <c r="H120" s="9"/>
      <c r="I120" s="9"/>
      <c r="J120" s="6"/>
      <c r="K120" s="5"/>
    </row>
    <row r="121" spans="1:12" ht="15.75" x14ac:dyDescent="0.25">
      <c r="A121" s="28">
        <v>28</v>
      </c>
      <c r="B121" s="91" t="s">
        <v>49</v>
      </c>
      <c r="C121" s="30" t="s">
        <v>20</v>
      </c>
      <c r="D121" s="13">
        <v>96</v>
      </c>
      <c r="E121" s="13">
        <v>350</v>
      </c>
      <c r="F121" s="13">
        <f>D121*E121</f>
        <v>33600</v>
      </c>
      <c r="G121" s="32" t="s">
        <v>61</v>
      </c>
      <c r="H121" s="7" t="s">
        <v>20</v>
      </c>
      <c r="I121" s="10">
        <f>D121/2.5</f>
        <v>38.4</v>
      </c>
      <c r="J121" s="54">
        <v>730</v>
      </c>
      <c r="K121" s="10">
        <f>I121*J121</f>
        <v>28032</v>
      </c>
    </row>
    <row r="122" spans="1:12" ht="15.75" x14ac:dyDescent="0.25">
      <c r="A122" s="24"/>
      <c r="B122" s="92"/>
      <c r="C122" s="18"/>
      <c r="D122" s="14"/>
      <c r="E122" s="14"/>
      <c r="F122" s="14"/>
      <c r="G122" s="32" t="s">
        <v>80</v>
      </c>
      <c r="H122" s="26" t="s">
        <v>21</v>
      </c>
      <c r="I122" s="8">
        <v>40</v>
      </c>
      <c r="J122" s="39">
        <f>375+45</f>
        <v>420</v>
      </c>
      <c r="K122" s="8">
        <f>I122*J122</f>
        <v>16800</v>
      </c>
    </row>
    <row r="123" spans="1:12" ht="18.75" x14ac:dyDescent="0.25">
      <c r="A123" s="22"/>
      <c r="B123" s="93"/>
      <c r="C123" s="19"/>
      <c r="D123" s="15"/>
      <c r="E123" s="15"/>
      <c r="F123" s="15"/>
      <c r="G123" s="8" t="s">
        <v>85</v>
      </c>
      <c r="H123" s="26" t="s">
        <v>10</v>
      </c>
      <c r="I123" s="9">
        <f>0.054*I122</f>
        <v>2.16</v>
      </c>
      <c r="J123" s="42">
        <v>1200</v>
      </c>
      <c r="K123" s="9">
        <f>I123*J123</f>
        <v>2592</v>
      </c>
    </row>
    <row r="124" spans="1:12" ht="15.75" x14ac:dyDescent="0.25">
      <c r="A124" s="28">
        <v>29</v>
      </c>
      <c r="B124" s="84" t="s">
        <v>50</v>
      </c>
      <c r="C124" s="30" t="s">
        <v>12</v>
      </c>
      <c r="D124" s="13">
        <v>2</v>
      </c>
      <c r="E124" s="13">
        <v>600</v>
      </c>
      <c r="F124" s="13">
        <f>D124*E124</f>
        <v>1200</v>
      </c>
      <c r="G124" s="44" t="s">
        <v>60</v>
      </c>
      <c r="H124" s="7" t="s">
        <v>21</v>
      </c>
      <c r="I124" s="10">
        <v>2</v>
      </c>
      <c r="J124" s="10">
        <v>4600</v>
      </c>
      <c r="K124" s="5">
        <f>I124*J124</f>
        <v>9200</v>
      </c>
    </row>
    <row r="125" spans="1:12" ht="15.75" x14ac:dyDescent="0.25">
      <c r="A125" s="24"/>
      <c r="B125" s="85"/>
      <c r="C125" s="18"/>
      <c r="D125" s="14"/>
      <c r="E125" s="14"/>
      <c r="F125" s="14"/>
      <c r="G125" s="35"/>
      <c r="H125" s="26"/>
      <c r="I125" s="8"/>
      <c r="J125" s="5"/>
      <c r="K125" s="5"/>
    </row>
    <row r="126" spans="1:12" ht="15.75" x14ac:dyDescent="0.25">
      <c r="A126" s="24"/>
      <c r="B126" s="85"/>
      <c r="C126" s="18"/>
      <c r="D126" s="14"/>
      <c r="E126" s="14"/>
      <c r="F126" s="14"/>
      <c r="G126" s="35"/>
      <c r="H126" s="26"/>
      <c r="I126" s="8"/>
      <c r="J126" s="5"/>
      <c r="K126" s="9"/>
    </row>
    <row r="127" spans="1:12" ht="15.75" x14ac:dyDescent="0.25">
      <c r="A127" s="56">
        <v>30</v>
      </c>
      <c r="B127" s="84" t="s">
        <v>88</v>
      </c>
      <c r="C127" s="16" t="s">
        <v>12</v>
      </c>
      <c r="D127" s="17">
        <v>1</v>
      </c>
      <c r="E127" s="13">
        <v>1000</v>
      </c>
      <c r="F127" s="13">
        <f>D127*E127</f>
        <v>1000</v>
      </c>
      <c r="G127" s="44" t="s">
        <v>89</v>
      </c>
      <c r="H127" s="7" t="s">
        <v>21</v>
      </c>
      <c r="I127" s="10">
        <v>1</v>
      </c>
      <c r="J127" s="10">
        <v>12000</v>
      </c>
      <c r="K127" s="10">
        <f>I127*J127</f>
        <v>12000</v>
      </c>
    </row>
    <row r="128" spans="1:12" ht="15.75" x14ac:dyDescent="0.25">
      <c r="A128" s="24"/>
      <c r="B128" s="85"/>
      <c r="C128" s="58"/>
      <c r="D128" s="14"/>
      <c r="E128" s="14"/>
      <c r="G128" s="35"/>
      <c r="H128" s="26"/>
      <c r="I128" s="8"/>
      <c r="J128" s="5"/>
      <c r="K128" s="5"/>
    </row>
    <row r="129" spans="1:11" ht="15.75" x14ac:dyDescent="0.25">
      <c r="A129" s="86" t="s">
        <v>16</v>
      </c>
      <c r="B129" s="87"/>
      <c r="C129" s="87"/>
      <c r="D129" s="87"/>
      <c r="E129" s="87"/>
      <c r="F129" s="87"/>
      <c r="G129" s="87"/>
      <c r="H129" s="87"/>
      <c r="I129" s="88"/>
      <c r="J129" s="89">
        <f>SUM(F78:F128,K78:K128)</f>
        <v>720885.85199999996</v>
      </c>
      <c r="K129" s="90"/>
    </row>
    <row r="130" spans="1:11" ht="15.75" x14ac:dyDescent="0.25">
      <c r="A130" s="112" t="s">
        <v>17</v>
      </c>
      <c r="B130" s="113"/>
      <c r="C130" s="113"/>
      <c r="D130" s="113"/>
      <c r="E130" s="114"/>
      <c r="F130" s="118">
        <f>SUM(K11:K22,K24:K29,K31:K42,K78:K101,K103:K128,K45:K73)</f>
        <v>1063302.5186666667</v>
      </c>
      <c r="G130" s="119"/>
      <c r="H130" s="119"/>
      <c r="I130" s="119"/>
      <c r="J130" s="119"/>
      <c r="K130" s="120"/>
    </row>
    <row r="131" spans="1:11" ht="18.75" customHeight="1" x14ac:dyDescent="0.25">
      <c r="A131" s="112" t="s">
        <v>18</v>
      </c>
      <c r="B131" s="113"/>
      <c r="C131" s="113"/>
      <c r="D131" s="113"/>
      <c r="E131" s="114"/>
      <c r="F131" s="115">
        <f>SUM(K17:K22,K24:K29,K31:K42,K84:K101,K103:K128,K48:K73)*0.05</f>
        <v>47628.642599999992</v>
      </c>
      <c r="G131" s="116"/>
      <c r="H131" s="116"/>
      <c r="I131" s="116"/>
      <c r="J131" s="116"/>
      <c r="K131" s="117"/>
    </row>
    <row r="132" spans="1:11" ht="15.75" x14ac:dyDescent="0.25">
      <c r="A132" s="112" t="s">
        <v>13</v>
      </c>
      <c r="B132" s="113"/>
      <c r="C132" s="113"/>
      <c r="D132" s="113"/>
      <c r="E132" s="114"/>
      <c r="F132" s="115">
        <f>SUM(F11:F22,F24:F29,F31:F42,F45:F73,F78:F101,F103:F128,)</f>
        <v>679080</v>
      </c>
      <c r="G132" s="116"/>
      <c r="H132" s="116"/>
      <c r="I132" s="116"/>
      <c r="J132" s="116"/>
      <c r="K132" s="117"/>
    </row>
    <row r="133" spans="1:11" ht="15.75" x14ac:dyDescent="0.25">
      <c r="A133" s="112" t="s">
        <v>79</v>
      </c>
      <c r="B133" s="113"/>
      <c r="C133" s="113"/>
      <c r="D133" s="113"/>
      <c r="E133" s="114"/>
      <c r="F133" s="115">
        <f>F130+F131+F132</f>
        <v>1790011.1612666666</v>
      </c>
      <c r="G133" s="116"/>
      <c r="H133" s="116"/>
      <c r="I133" s="116"/>
      <c r="J133" s="116"/>
      <c r="K133" s="117"/>
    </row>
    <row r="134" spans="1:11" ht="18.75" customHeight="1" x14ac:dyDescent="0.25">
      <c r="A134" s="112" t="s">
        <v>19</v>
      </c>
      <c r="B134" s="113"/>
      <c r="C134" s="113"/>
      <c r="D134" s="113"/>
      <c r="E134" s="114"/>
      <c r="F134" s="115">
        <f>0.09*F133</f>
        <v>161101.004514</v>
      </c>
      <c r="G134" s="116"/>
      <c r="H134" s="116"/>
      <c r="I134" s="116"/>
      <c r="J134" s="116"/>
      <c r="K134" s="117"/>
    </row>
    <row r="135" spans="1:11" ht="18.75" customHeight="1" x14ac:dyDescent="0.25">
      <c r="A135" s="78" t="s">
        <v>93</v>
      </c>
      <c r="B135" s="79"/>
      <c r="C135" s="79"/>
      <c r="D135" s="79"/>
      <c r="E135" s="80"/>
      <c r="F135" s="81">
        <f>(F133+F134)*0.05</f>
        <v>97555.608289033335</v>
      </c>
      <c r="G135" s="82"/>
      <c r="H135" s="82"/>
      <c r="I135" s="82"/>
      <c r="J135" s="82"/>
      <c r="K135" s="83"/>
    </row>
    <row r="136" spans="1:11" ht="23.25" x14ac:dyDescent="0.25">
      <c r="A136" s="121" t="s">
        <v>14</v>
      </c>
      <c r="B136" s="122"/>
      <c r="C136" s="122"/>
      <c r="D136" s="122"/>
      <c r="E136" s="123"/>
      <c r="F136" s="124">
        <f>F133+F134+F135</f>
        <v>2048667.7740696999</v>
      </c>
      <c r="G136" s="125"/>
      <c r="H136" s="125"/>
      <c r="I136" s="125"/>
      <c r="J136" s="125"/>
      <c r="K136" s="126"/>
    </row>
    <row r="138" spans="1:11" x14ac:dyDescent="0.25">
      <c r="D138" s="46"/>
    </row>
    <row r="139" spans="1:11" x14ac:dyDescent="0.25">
      <c r="B139" s="53"/>
    </row>
  </sheetData>
  <mergeCells count="65">
    <mergeCell ref="A136:E136"/>
    <mergeCell ref="F136:K136"/>
    <mergeCell ref="B20:B22"/>
    <mergeCell ref="A132:E132"/>
    <mergeCell ref="F132:K132"/>
    <mergeCell ref="A133:E133"/>
    <mergeCell ref="F133:K133"/>
    <mergeCell ref="A134:E134"/>
    <mergeCell ref="F134:K134"/>
    <mergeCell ref="A74:I74"/>
    <mergeCell ref="J74:K74"/>
    <mergeCell ref="A130:E130"/>
    <mergeCell ref="F130:K130"/>
    <mergeCell ref="A131:E131"/>
    <mergeCell ref="F131:K131"/>
    <mergeCell ref="B57:B59"/>
    <mergeCell ref="B14:B16"/>
    <mergeCell ref="B17:B19"/>
    <mergeCell ref="B31:B33"/>
    <mergeCell ref="B48:B50"/>
    <mergeCell ref="B51:B53"/>
    <mergeCell ref="B24:B26"/>
    <mergeCell ref="B34:B36"/>
    <mergeCell ref="A23:K23"/>
    <mergeCell ref="B27:B29"/>
    <mergeCell ref="A30:K30"/>
    <mergeCell ref="B37:B39"/>
    <mergeCell ref="B40:B42"/>
    <mergeCell ref="J43:K43"/>
    <mergeCell ref="A5:K5"/>
    <mergeCell ref="A6:K6"/>
    <mergeCell ref="A10:K10"/>
    <mergeCell ref="B11:B13"/>
    <mergeCell ref="A9:K9"/>
    <mergeCell ref="B124:B126"/>
    <mergeCell ref="B78:B80"/>
    <mergeCell ref="B81:B83"/>
    <mergeCell ref="B84:B86"/>
    <mergeCell ref="B87:B89"/>
    <mergeCell ref="B90:B91"/>
    <mergeCell ref="B118:B120"/>
    <mergeCell ref="B121:B123"/>
    <mergeCell ref="B92:B94"/>
    <mergeCell ref="B95:B98"/>
    <mergeCell ref="B99:B101"/>
    <mergeCell ref="A102:K102"/>
    <mergeCell ref="B103:B105"/>
    <mergeCell ref="B71:B73"/>
    <mergeCell ref="A43:I43"/>
    <mergeCell ref="B106:B111"/>
    <mergeCell ref="B112:B114"/>
    <mergeCell ref="B115:B117"/>
    <mergeCell ref="A77:K77"/>
    <mergeCell ref="A44:K44"/>
    <mergeCell ref="B45:B47"/>
    <mergeCell ref="B68:B70"/>
    <mergeCell ref="A76:K76"/>
    <mergeCell ref="B54:B56"/>
    <mergeCell ref="B60:B62"/>
    <mergeCell ref="B63:B65"/>
    <mergeCell ref="A135:E135"/>
    <mergeCell ref="F135:K135"/>
    <mergeCell ref="B127:B128"/>
    <mergeCell ref="A129:I129"/>
    <mergeCell ref="J129:K129"/>
  </mergeCells>
  <hyperlinks>
    <hyperlink ref="G112" r:id="rId1"/>
    <hyperlink ref="G24" r:id="rId2"/>
    <hyperlink ref="G111" r:id="rId3"/>
    <hyperlink ref="G107" r:id="rId4" display=" Карусель 4-х містна"/>
    <hyperlink ref="G109" r:id="rId5"/>
    <hyperlink ref="G110" r:id="rId6" display=" Гойдалка-балансир"/>
    <hyperlink ref="G108" r:id="rId7"/>
    <hyperlink ref="G106" r:id="rId8"/>
    <hyperlink ref="G71" r:id="rId9"/>
    <hyperlink ref="G124" r:id="rId10"/>
    <hyperlink ref="G127" r:id="rId11" display="Хвіртка"/>
  </hyperlink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Благоустрій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Vasyl Mzr</dc:creator>
  <cp:lastModifiedBy>Acer</cp:lastModifiedBy>
  <cp:lastPrinted>2017-09-13T14:57:53Z</cp:lastPrinted>
  <dcterms:created xsi:type="dcterms:W3CDTF">2017-07-30T13:10:41Z</dcterms:created>
  <dcterms:modified xsi:type="dcterms:W3CDTF">2017-09-18T12:57:13Z</dcterms:modified>
</cp:coreProperties>
</file>