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 activeTab="1"/>
  </bookViews>
  <sheets>
    <sheet name="кошторис в доларах" sheetId="2" r:id="rId1"/>
    <sheet name="кошторис в гривнях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6" i="1"/>
  <c r="F10" i="1"/>
  <c r="F14" i="1"/>
  <c r="E3" i="1"/>
  <c r="F3" i="1" s="1"/>
  <c r="E4" i="1"/>
  <c r="F4" i="1" s="1"/>
  <c r="E5" i="1"/>
  <c r="F5" i="1" s="1"/>
  <c r="E6" i="1"/>
  <c r="E7" i="1"/>
  <c r="F7" i="1" s="1"/>
  <c r="E8" i="1"/>
  <c r="F8" i="1" s="1"/>
  <c r="E9" i="1"/>
  <c r="F9" i="1" s="1"/>
  <c r="E10" i="1"/>
  <c r="E11" i="1"/>
  <c r="F11" i="1" s="1"/>
  <c r="E12" i="1"/>
  <c r="F12" i="1" s="1"/>
  <c r="E13" i="1"/>
  <c r="F13" i="1" s="1"/>
  <c r="E14" i="1"/>
  <c r="E2" i="1"/>
  <c r="F2" i="1" s="1"/>
  <c r="D14" i="2"/>
  <c r="E14" i="2" s="1"/>
  <c r="E13" i="2"/>
  <c r="D13" i="2"/>
  <c r="D12" i="2"/>
  <c r="E12" i="2" s="1"/>
  <c r="E11" i="2"/>
  <c r="D11" i="2"/>
  <c r="D10" i="2"/>
  <c r="E10" i="2" s="1"/>
  <c r="E9" i="2"/>
  <c r="D9" i="2"/>
  <c r="D8" i="2"/>
  <c r="E8" i="2" s="1"/>
  <c r="E7" i="2"/>
  <c r="D7" i="2"/>
  <c r="D6" i="2"/>
  <c r="E6" i="2" s="1"/>
  <c r="E5" i="2"/>
  <c r="D5" i="2"/>
  <c r="D4" i="2"/>
  <c r="E4" i="2" s="1"/>
  <c r="E3" i="2"/>
  <c r="D3" i="2"/>
  <c r="D2" i="2"/>
  <c r="D15" i="2" s="1"/>
  <c r="F15" i="1" l="1"/>
  <c r="F16" i="1" s="1"/>
  <c r="F17" i="1" s="1"/>
  <c r="E2" i="2"/>
  <c r="E15" i="2" s="1"/>
  <c r="E16" i="2" s="1"/>
  <c r="E17" i="2" s="1"/>
</calcChain>
</file>

<file path=xl/sharedStrings.xml><?xml version="1.0" encoding="utf-8"?>
<sst xmlns="http://schemas.openxmlformats.org/spreadsheetml/2006/main" count="52" uniqueCount="32">
  <si>
    <t>кількість</t>
  </si>
  <si>
    <t>вартість</t>
  </si>
  <si>
    <t>Сума</t>
  </si>
  <si>
    <t>Непередбачені витрати</t>
  </si>
  <si>
    <t>DH-IPC-HDW2531TP-AS-S2 (2,8 мм)</t>
  </si>
  <si>
    <t>Од.</t>
  </si>
  <si>
    <t>шт.</t>
  </si>
  <si>
    <t>курс долара</t>
  </si>
  <si>
    <t>DH-IPC-HDW2531TP-AS-S2 (3,6 мм)</t>
  </si>
  <si>
    <t>без знижки</t>
  </si>
  <si>
    <t>DH-IPC-HDW2531TP-S-S4 (3,6 мм)</t>
  </si>
  <si>
    <t>PFA 136</t>
  </si>
  <si>
    <t>PFA 135</t>
  </si>
  <si>
    <t>ZJ кронштейн на стовпи</t>
  </si>
  <si>
    <t>NVR2216-I</t>
  </si>
  <si>
    <t>NVR4208-4KS2</t>
  </si>
  <si>
    <t>HDD4000Gb PR</t>
  </si>
  <si>
    <t>PFS3010-8ET-96</t>
  </si>
  <si>
    <t>Кабель мережевий зовнішній FTP 5 Одескабель</t>
  </si>
  <si>
    <t>Монтажний комплект</t>
  </si>
  <si>
    <t>Роботи з монтажу</t>
  </si>
  <si>
    <t>РАЗОМ КОШТОРИС</t>
  </si>
  <si>
    <t>ЗАГАЛЬНА СУМА ПРОЕКТУ</t>
  </si>
  <si>
    <t>Реєстратор NVR2216-I</t>
  </si>
  <si>
    <t>Реєстратор NVR4208-4KS2</t>
  </si>
  <si>
    <t>Жорсткий диск HDD4000Gb PR</t>
  </si>
  <si>
    <t xml:space="preserve"> Мережевий комутатор PFS3010-8ET-96</t>
  </si>
  <si>
    <t>кількість, шт.</t>
  </si>
  <si>
    <t>вартість, грн</t>
  </si>
  <si>
    <t>Сума, грн</t>
  </si>
  <si>
    <t>Назва позиції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</si>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</sst>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8" sqref="E18"/>
    </sheetView>
  </sheetViews>
  <sheetFormatPr defaultRowHeight="15" x14ac:dyDescent="0.25"/>
  <cols>
    <col min="1" max="1" width="30.5703125" bestFit="1" customWidth="1"/>
    <col min="2" max="2" width="8.28515625" customWidth="1"/>
  </cols>
  <sheetData>
    <row r="1" spans="1:11" x14ac:dyDescent="0.25">
      <c r="B1" t="s">
        <v>5</v>
      </c>
      <c r="C1" t="s">
        <v>0</v>
      </c>
      <c r="D1" t="s">
        <v>1</v>
      </c>
      <c r="E1" t="s">
        <v>2</v>
      </c>
      <c r="I1" t="s">
        <v>7</v>
      </c>
      <c r="K1" t="s">
        <v>9</v>
      </c>
    </row>
    <row r="2" spans="1:11" x14ac:dyDescent="0.25">
      <c r="A2" t="s">
        <v>4</v>
      </c>
      <c r="B2" t="s">
        <v>6</v>
      </c>
      <c r="C2">
        <v>11</v>
      </c>
      <c r="D2">
        <f>82.5*1.25</f>
        <v>103.125</v>
      </c>
      <c r="E2">
        <f>C2*D2</f>
        <v>1134.375</v>
      </c>
      <c r="I2">
        <v>28</v>
      </c>
    </row>
    <row r="3" spans="1:11" x14ac:dyDescent="0.25">
      <c r="A3" t="s">
        <v>8</v>
      </c>
      <c r="B3" t="s">
        <v>6</v>
      </c>
      <c r="C3">
        <v>12</v>
      </c>
      <c r="D3">
        <f>97.5*1.25</f>
        <v>121.875</v>
      </c>
      <c r="E3">
        <f>D3*C3</f>
        <v>1462.5</v>
      </c>
    </row>
    <row r="4" spans="1:11" x14ac:dyDescent="0.25">
      <c r="A4" t="s">
        <v>10</v>
      </c>
      <c r="B4" t="s">
        <v>6</v>
      </c>
      <c r="C4">
        <v>3</v>
      </c>
      <c r="D4">
        <f>103*1.25</f>
        <v>128.75</v>
      </c>
      <c r="E4">
        <f>D4*C4</f>
        <v>386.25</v>
      </c>
    </row>
    <row r="5" spans="1:11" x14ac:dyDescent="0.25">
      <c r="A5" t="s">
        <v>11</v>
      </c>
      <c r="C5">
        <v>11</v>
      </c>
      <c r="D5">
        <f>6.5*1.25</f>
        <v>8.125</v>
      </c>
      <c r="E5">
        <f t="shared" ref="E5:E14" si="0">D5*C5</f>
        <v>89.375</v>
      </c>
    </row>
    <row r="6" spans="1:11" x14ac:dyDescent="0.25">
      <c r="A6" t="s">
        <v>12</v>
      </c>
      <c r="C6">
        <v>15</v>
      </c>
      <c r="D6">
        <f>6.5*1.25</f>
        <v>8.125</v>
      </c>
      <c r="E6">
        <f t="shared" si="0"/>
        <v>121.875</v>
      </c>
    </row>
    <row r="7" spans="1:11" x14ac:dyDescent="0.25">
      <c r="A7" t="s">
        <v>13</v>
      </c>
      <c r="C7">
        <v>3</v>
      </c>
      <c r="D7">
        <f>7*1.25</f>
        <v>8.75</v>
      </c>
      <c r="E7">
        <f t="shared" si="0"/>
        <v>26.25</v>
      </c>
    </row>
    <row r="8" spans="1:11" x14ac:dyDescent="0.25">
      <c r="A8" t="s">
        <v>14</v>
      </c>
      <c r="C8">
        <v>1</v>
      </c>
      <c r="D8">
        <f>139*1.25</f>
        <v>173.75</v>
      </c>
      <c r="E8">
        <f t="shared" si="0"/>
        <v>173.75</v>
      </c>
    </row>
    <row r="9" spans="1:11" x14ac:dyDescent="0.25">
      <c r="A9" t="s">
        <v>15</v>
      </c>
      <c r="C9">
        <v>2</v>
      </c>
      <c r="D9">
        <f>124*1.25</f>
        <v>155</v>
      </c>
      <c r="E9">
        <f t="shared" si="0"/>
        <v>310</v>
      </c>
    </row>
    <row r="10" spans="1:11" x14ac:dyDescent="0.25">
      <c r="A10" t="s">
        <v>16</v>
      </c>
      <c r="C10">
        <v>3</v>
      </c>
      <c r="D10">
        <f>127.06*1.25</f>
        <v>158.82499999999999</v>
      </c>
      <c r="E10">
        <f t="shared" si="0"/>
        <v>476.47499999999997</v>
      </c>
    </row>
    <row r="11" spans="1:11" x14ac:dyDescent="0.25">
      <c r="A11" t="s">
        <v>17</v>
      </c>
      <c r="C11">
        <v>4</v>
      </c>
      <c r="D11">
        <f>90*1.25</f>
        <v>112.5</v>
      </c>
      <c r="E11">
        <f t="shared" si="0"/>
        <v>450</v>
      </c>
    </row>
    <row r="12" spans="1:11" x14ac:dyDescent="0.25">
      <c r="A12" t="s">
        <v>18</v>
      </c>
      <c r="C12">
        <v>610</v>
      </c>
      <c r="D12">
        <f>0.7*1.25</f>
        <v>0.875</v>
      </c>
      <c r="E12">
        <f t="shared" si="0"/>
        <v>533.75</v>
      </c>
    </row>
    <row r="13" spans="1:11" x14ac:dyDescent="0.25">
      <c r="A13" t="s">
        <v>19</v>
      </c>
      <c r="C13">
        <v>1</v>
      </c>
      <c r="D13">
        <f>100*1.25</f>
        <v>125</v>
      </c>
      <c r="E13">
        <f t="shared" si="0"/>
        <v>125</v>
      </c>
    </row>
    <row r="14" spans="1:11" x14ac:dyDescent="0.25">
      <c r="A14" t="s">
        <v>20</v>
      </c>
      <c r="C14">
        <v>1</v>
      </c>
      <c r="D14">
        <f>2000*1.25</f>
        <v>2500</v>
      </c>
      <c r="E14">
        <f t="shared" si="0"/>
        <v>2500</v>
      </c>
    </row>
    <row r="15" spans="1:11" x14ac:dyDescent="0.25">
      <c r="A15" t="s">
        <v>21</v>
      </c>
      <c r="D15">
        <f>SUM(D2:D14)</f>
        <v>3604.7</v>
      </c>
      <c r="E15">
        <f>SUM(E2:E14)</f>
        <v>7789.6</v>
      </c>
    </row>
    <row r="16" spans="1:11" x14ac:dyDescent="0.25">
      <c r="A16" t="s">
        <v>3</v>
      </c>
      <c r="D16" s="1">
        <v>0.1</v>
      </c>
      <c r="E16">
        <f>0.1*E15</f>
        <v>778.96</v>
      </c>
    </row>
    <row r="17" spans="1:5" x14ac:dyDescent="0.25">
      <c r="A17" t="s">
        <v>22</v>
      </c>
      <c r="E17">
        <f>E16+E15</f>
        <v>8568.5600000000013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7" sqref="F17"/>
    </sheetView>
  </sheetViews>
  <sheetFormatPr defaultRowHeight="15" x14ac:dyDescent="0.25"/>
  <cols>
    <col min="2" max="2" width="58.28515625" customWidth="1"/>
    <col min="3" max="3" width="8.28515625" customWidth="1"/>
    <col min="5" max="5" width="10.42578125" customWidth="1"/>
    <col min="6" max="6" width="10.140625" customWidth="1"/>
  </cols>
  <sheetData>
    <row r="1" spans="1:12" x14ac:dyDescent="0.25">
      <c r="A1" t="s">
        <v>31</v>
      </c>
      <c r="B1" t="s">
        <v>30</v>
      </c>
      <c r="C1" s="2" t="s">
        <v>5</v>
      </c>
      <c r="D1" s="2" t="s">
        <v>27</v>
      </c>
      <c r="E1" s="2" t="s">
        <v>28</v>
      </c>
      <c r="F1" s="2" t="s">
        <v>29</v>
      </c>
      <c r="J1" t="s">
        <v>7</v>
      </c>
      <c r="L1" t="s">
        <v>9</v>
      </c>
    </row>
    <row r="2" spans="1:12" x14ac:dyDescent="0.25">
      <c r="A2">
        <v>1</v>
      </c>
      <c r="B2" t="s">
        <v>4</v>
      </c>
      <c r="C2" t="s">
        <v>6</v>
      </c>
      <c r="D2">
        <v>11</v>
      </c>
      <c r="E2">
        <f>'кошторис в доларах'!D2*'кошторис в гривнях'!$J$2</f>
        <v>2887.5</v>
      </c>
      <c r="F2">
        <f>E2*D2</f>
        <v>31762.5</v>
      </c>
      <c r="J2">
        <v>28</v>
      </c>
    </row>
    <row r="3" spans="1:12" x14ac:dyDescent="0.25">
      <c r="A3">
        <v>2</v>
      </c>
      <c r="B3" t="s">
        <v>8</v>
      </c>
      <c r="C3" t="s">
        <v>6</v>
      </c>
      <c r="D3">
        <v>12</v>
      </c>
      <c r="E3">
        <f>'кошторис в доларах'!D3*'кошторис в гривнях'!$J$2</f>
        <v>3412.5</v>
      </c>
      <c r="F3">
        <f t="shared" ref="F3:F14" si="0">E3*D3</f>
        <v>40950</v>
      </c>
    </row>
    <row r="4" spans="1:12" x14ac:dyDescent="0.25">
      <c r="A4">
        <v>3</v>
      </c>
      <c r="B4" t="s">
        <v>10</v>
      </c>
      <c r="C4" t="s">
        <v>6</v>
      </c>
      <c r="D4">
        <v>3</v>
      </c>
      <c r="E4">
        <f>'кошторис в доларах'!D4*'кошторис в гривнях'!$J$2</f>
        <v>3605</v>
      </c>
      <c r="F4">
        <f t="shared" si="0"/>
        <v>10815</v>
      </c>
    </row>
    <row r="5" spans="1:12" x14ac:dyDescent="0.25">
      <c r="A5">
        <v>4</v>
      </c>
      <c r="B5" t="s">
        <v>11</v>
      </c>
      <c r="D5">
        <v>11</v>
      </c>
      <c r="E5">
        <f>'кошторис в доларах'!D5*'кошторис в гривнях'!$J$2</f>
        <v>227.5</v>
      </c>
      <c r="F5">
        <f t="shared" si="0"/>
        <v>2502.5</v>
      </c>
    </row>
    <row r="6" spans="1:12" x14ac:dyDescent="0.25">
      <c r="A6">
        <v>5</v>
      </c>
      <c r="B6" t="s">
        <v>12</v>
      </c>
      <c r="D6">
        <v>15</v>
      </c>
      <c r="E6">
        <f>'кошторис в доларах'!D6*'кошторис в гривнях'!$J$2</f>
        <v>227.5</v>
      </c>
      <c r="F6">
        <f t="shared" si="0"/>
        <v>3412.5</v>
      </c>
    </row>
    <row r="7" spans="1:12" x14ac:dyDescent="0.25">
      <c r="A7">
        <v>6</v>
      </c>
      <c r="B7" t="s">
        <v>13</v>
      </c>
      <c r="D7">
        <v>3</v>
      </c>
      <c r="E7">
        <f>'кошторис в доларах'!D7*'кошторис в гривнях'!$J$2</f>
        <v>245</v>
      </c>
      <c r="F7">
        <f t="shared" si="0"/>
        <v>735</v>
      </c>
    </row>
    <row r="8" spans="1:12" x14ac:dyDescent="0.25">
      <c r="A8">
        <v>7</v>
      </c>
      <c r="B8" t="s">
        <v>23</v>
      </c>
      <c r="D8">
        <v>1</v>
      </c>
      <c r="E8">
        <f>'кошторис в доларах'!D8*'кошторис в гривнях'!$J$2</f>
        <v>4865</v>
      </c>
      <c r="F8">
        <f t="shared" si="0"/>
        <v>4865</v>
      </c>
    </row>
    <row r="9" spans="1:12" x14ac:dyDescent="0.25">
      <c r="A9">
        <v>8</v>
      </c>
      <c r="B9" t="s">
        <v>24</v>
      </c>
      <c r="D9">
        <v>2</v>
      </c>
      <c r="E9">
        <f>'кошторис в доларах'!D9*'кошторис в гривнях'!$J$2</f>
        <v>4340</v>
      </c>
      <c r="F9">
        <f t="shared" si="0"/>
        <v>8680</v>
      </c>
    </row>
    <row r="10" spans="1:12" x14ac:dyDescent="0.25">
      <c r="A10">
        <v>9</v>
      </c>
      <c r="B10" t="s">
        <v>25</v>
      </c>
      <c r="D10">
        <v>3</v>
      </c>
      <c r="E10">
        <f>'кошторис в доларах'!D10*'кошторис в гривнях'!$J$2</f>
        <v>4447.0999999999995</v>
      </c>
      <c r="F10">
        <f t="shared" si="0"/>
        <v>13341.3</v>
      </c>
    </row>
    <row r="11" spans="1:12" x14ac:dyDescent="0.25">
      <c r="A11">
        <v>10</v>
      </c>
      <c r="B11" t="s">
        <v>26</v>
      </c>
      <c r="D11">
        <v>4</v>
      </c>
      <c r="E11">
        <f>'кошторис в доларах'!D11*'кошторис в гривнях'!$J$2</f>
        <v>3150</v>
      </c>
      <c r="F11">
        <f t="shared" si="0"/>
        <v>12600</v>
      </c>
    </row>
    <row r="12" spans="1:12" x14ac:dyDescent="0.25">
      <c r="A12">
        <v>11</v>
      </c>
      <c r="B12" t="s">
        <v>18</v>
      </c>
      <c r="D12">
        <v>610</v>
      </c>
      <c r="E12">
        <f>'кошторис в доларах'!D12*'кошторис в гривнях'!$J$2</f>
        <v>24.5</v>
      </c>
      <c r="F12">
        <f t="shared" si="0"/>
        <v>14945</v>
      </c>
    </row>
    <row r="13" spans="1:12" x14ac:dyDescent="0.25">
      <c r="A13">
        <v>12</v>
      </c>
      <c r="B13" t="s">
        <v>19</v>
      </c>
      <c r="D13">
        <v>1</v>
      </c>
      <c r="E13">
        <f>'кошторис в доларах'!D13*'кошторис в гривнях'!$J$2</f>
        <v>3500</v>
      </c>
      <c r="F13">
        <f t="shared" si="0"/>
        <v>3500</v>
      </c>
    </row>
    <row r="14" spans="1:12" x14ac:dyDescent="0.25">
      <c r="A14">
        <v>13</v>
      </c>
      <c r="B14" t="s">
        <v>20</v>
      </c>
      <c r="D14">
        <v>1</v>
      </c>
      <c r="E14">
        <f>'кошторис в доларах'!D14*'кошторис в гривнях'!$J$2</f>
        <v>70000</v>
      </c>
      <c r="F14">
        <f t="shared" si="0"/>
        <v>70000</v>
      </c>
    </row>
    <row r="15" spans="1:12" x14ac:dyDescent="0.25">
      <c r="B15" t="s">
        <v>21</v>
      </c>
      <c r="E15">
        <f>SUM(E2:E14)</f>
        <v>100931.6</v>
      </c>
      <c r="F15">
        <f>SUM(F2:F14)</f>
        <v>218108.79999999999</v>
      </c>
    </row>
    <row r="16" spans="1:12" x14ac:dyDescent="0.25">
      <c r="B16" t="s">
        <v>3</v>
      </c>
      <c r="E16" s="1">
        <v>0.1</v>
      </c>
      <c r="F16">
        <f>F15*0.1</f>
        <v>21810.880000000001</v>
      </c>
    </row>
    <row r="17" spans="2:6" x14ac:dyDescent="0.25">
      <c r="B17" t="s">
        <v>22</v>
      </c>
      <c r="F17">
        <f>F16+F15</f>
        <v>239919.68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кошторис в доларах</vt:lpstr>
      <vt:lpstr>кошторис в гривнях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</dc:creator>
  <cp:lastModifiedBy>galyna</cp:lastModifiedBy>
  <dcterms:created xsi:type="dcterms:W3CDTF">2021-08-16T15:32:32Z</dcterms:created>
  <dcterms:modified xsi:type="dcterms:W3CDTF">2021-09-04T13:49:42Z</dcterms:modified>
</cp:coreProperties>
</file>