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E41" i="2"/>
  <c r="E40" i="2"/>
  <c r="E36" i="2" l="1"/>
  <c r="E35" i="2"/>
  <c r="E31" i="2"/>
  <c r="E30" i="2"/>
  <c r="E29" i="2"/>
  <c r="E25" i="2"/>
  <c r="E24" i="2"/>
  <c r="E23" i="2"/>
  <c r="E22" i="2"/>
  <c r="E21" i="2"/>
  <c r="E17" i="2"/>
  <c r="E16" i="2"/>
  <c r="E15" i="2"/>
  <c r="E14" i="2"/>
  <c r="E13" i="2"/>
  <c r="E12" i="2"/>
  <c r="E11" i="2"/>
  <c r="E10" i="2"/>
  <c r="E9" i="2"/>
  <c r="E8" i="2"/>
  <c r="E7" i="2"/>
  <c r="E6" i="2"/>
  <c r="E18" i="2" l="1"/>
  <c r="E32" i="2"/>
  <c r="E37" i="2"/>
  <c r="E26" i="2"/>
  <c r="C39" i="1"/>
  <c r="C33" i="1"/>
  <c r="C24" i="1"/>
  <c r="C19" i="1"/>
  <c r="C17" i="1"/>
  <c r="C30" i="1"/>
  <c r="C22" i="1"/>
  <c r="C7" i="1"/>
  <c r="C11" i="1"/>
  <c r="C13" i="1"/>
  <c r="C27" i="1"/>
  <c r="C15" i="1"/>
  <c r="C14" i="1"/>
  <c r="C8" i="1"/>
  <c r="C10" i="1" s="1"/>
  <c r="C6" i="1"/>
  <c r="C5" i="1"/>
  <c r="B5" i="1"/>
  <c r="C4" i="1"/>
  <c r="B4" i="1"/>
  <c r="C3" i="1"/>
  <c r="E46" i="2" l="1"/>
  <c r="E45" i="2"/>
  <c r="E47" i="2" l="1"/>
  <c r="E48" i="2" s="1"/>
</calcChain>
</file>

<file path=xl/sharedStrings.xml><?xml version="1.0" encoding="utf-8"?>
<sst xmlns="http://schemas.openxmlformats.org/spreadsheetml/2006/main" count="73" uniqueCount="65">
  <si>
    <t>кабель 305 м</t>
  </si>
  <si>
    <t>грн</t>
  </si>
  <si>
    <t>дол</t>
  </si>
  <si>
    <t>1 м кабелю</t>
  </si>
  <si>
    <t>робота 30% від вартості</t>
  </si>
  <si>
    <t>кабель з роботою</t>
  </si>
  <si>
    <t>камера</t>
  </si>
  <si>
    <t>робота</t>
  </si>
  <si>
    <t>камера + робота</t>
  </si>
  <si>
    <t>розпаєчні коробки</t>
  </si>
  <si>
    <t>поє свіч</t>
  </si>
  <si>
    <t>8 пое свічів</t>
  </si>
  <si>
    <t>50 коробок</t>
  </si>
  <si>
    <t>50 камер</t>
  </si>
  <si>
    <t>3355 м</t>
  </si>
  <si>
    <t>реєстратор 32 портовий</t>
  </si>
  <si>
    <t>2 реєстраторів</t>
  </si>
  <si>
    <t>4 HDD</t>
  </si>
  <si>
    <t>HDD 6 тб</t>
  </si>
  <si>
    <t xml:space="preserve">коробка БК 550 </t>
  </si>
  <si>
    <t>2 БК 550</t>
  </si>
  <si>
    <t>6 БК 550</t>
  </si>
  <si>
    <t>ББЖ</t>
  </si>
  <si>
    <t>6 ББЖ</t>
  </si>
  <si>
    <t>2 ББЖ</t>
  </si>
  <si>
    <t>Всього</t>
  </si>
  <si>
    <t>короб 1м</t>
  </si>
  <si>
    <t>дюбелі</t>
  </si>
  <si>
    <t xml:space="preserve">Найменування </t>
  </si>
  <si>
    <t>Вартість, грн.</t>
  </si>
  <si>
    <t>к-ть</t>
  </si>
  <si>
    <t>Сума, грн</t>
  </si>
  <si>
    <t>Відеокамери Hikvision DS-CD2043G0-1</t>
  </si>
  <si>
    <t>Кабель UTP Cat.5 4p</t>
  </si>
  <si>
    <t>Розпаєчні коробки</t>
  </si>
  <si>
    <t>PoE SWITCH</t>
  </si>
  <si>
    <t>Коробка БК 550</t>
  </si>
  <si>
    <t>Реєстратор Hikvision 32 порта</t>
  </si>
  <si>
    <t>ББЖ для switch</t>
  </si>
  <si>
    <t>ББЖ для реєстратора</t>
  </si>
  <si>
    <t>HDD 6 Tb</t>
  </si>
  <si>
    <t>Коробка БК 550 для реєстратора</t>
  </si>
  <si>
    <t>Короб</t>
  </si>
  <si>
    <t>дюбелі упаковка на 100 шт</t>
  </si>
  <si>
    <t>Разом</t>
  </si>
  <si>
    <t>монтаж кабельних мереж</t>
  </si>
  <si>
    <t>монтаж розпаєчних коробок</t>
  </si>
  <si>
    <t>налаштування обладнання</t>
  </si>
  <si>
    <t>Лампа з датчиком руху</t>
  </si>
  <si>
    <t>Кабель живлення  1,5 мм.кв</t>
  </si>
  <si>
    <t>монтаж ламп</t>
  </si>
  <si>
    <t>матеріали</t>
  </si>
  <si>
    <t>Загальна вартість проекту</t>
  </si>
  <si>
    <t>монтаж відеокамер</t>
  </si>
  <si>
    <t>монтаж Коробок БК 550</t>
  </si>
  <si>
    <t>Непередбачувальні витрати (18%)</t>
  </si>
  <si>
    <t>Освітлення двору</t>
  </si>
  <si>
    <t>LED вуличні лампи зовнішні</t>
  </si>
  <si>
    <t>ПК</t>
  </si>
  <si>
    <t>Відеоспостереження обладнання</t>
  </si>
  <si>
    <t>Робота (відеоспостереження)</t>
  </si>
  <si>
    <t>Освітлення прибудинкової території</t>
  </si>
  <si>
    <t>Робота (освітлення)</t>
  </si>
  <si>
    <r>
      <rPr>
        <b/>
        <sz val="20"/>
        <color rgb="FFFF0000"/>
        <rFont val="Arial"/>
        <family val="2"/>
        <charset val="204"/>
      </rPr>
      <t xml:space="preserve">Орієнтовна вартість проєкту </t>
    </r>
    <r>
      <rPr>
        <b/>
        <sz val="14"/>
        <color rgb="FFFF0000"/>
        <rFont val="Arial"/>
        <family val="2"/>
        <charset val="204"/>
      </rPr>
      <t xml:space="preserve">                                            Відеонагляд та освітлення прибудинкової території    ОСББ «Магнолія-Сихів»</t>
    </r>
  </si>
  <si>
    <t>Робота (вуличне освітлення)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</si>
</sst>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0" tint="-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2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2" xfId="0" applyBorder="1"/>
    <xf numFmtId="0" fontId="0" fillId="0" borderId="3" xfId="0" applyBorder="1"/>
    <xf numFmtId="1" fontId="0" fillId="0" borderId="4" xfId="0" applyNumberFormat="1" applyBorder="1"/>
    <xf numFmtId="1" fontId="0" fillId="0" borderId="4" xfId="0" applyNumberFormat="1" applyBorder="1" applyAlignment="1">
      <alignment horizontal="right"/>
    </xf>
    <xf numFmtId="0" fontId="0" fillId="0" borderId="5" xfId="0" applyBorder="1"/>
    <xf numFmtId="1" fontId="0" fillId="0" borderId="5" xfId="0" applyNumberFormat="1" applyBorder="1"/>
    <xf numFmtId="0" fontId="0" fillId="0" borderId="6" xfId="0" applyBorder="1"/>
    <xf numFmtId="0" fontId="0" fillId="0" borderId="7" xfId="0" applyBorder="1"/>
    <xf numFmtId="1" fontId="1" fillId="0" borderId="4" xfId="0" applyNumberFormat="1" applyFont="1" applyBorder="1"/>
    <xf numFmtId="1" fontId="3" fillId="0" borderId="4" xfId="0" applyNumberFormat="1" applyFont="1" applyBorder="1"/>
    <xf numFmtId="0" fontId="0" fillId="2" borderId="8" xfId="0" applyFill="1" applyBorder="1"/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0" fillId="3" borderId="3" xfId="0" applyFill="1" applyBorder="1"/>
    <xf numFmtId="1" fontId="1" fillId="3" borderId="4" xfId="0" applyNumberFormat="1" applyFont="1" applyFill="1" applyBorder="1"/>
    <xf numFmtId="0" fontId="1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9" xfId="0" applyBorder="1"/>
    <xf numFmtId="0" fontId="0" fillId="0" borderId="8" xfId="0" applyBorder="1"/>
    <xf numFmtId="0" fontId="1" fillId="0" borderId="1" xfId="0" applyFont="1" applyFill="1" applyBorder="1" applyAlignment="1">
      <alignment horizontal="right"/>
    </xf>
    <xf numFmtId="1" fontId="1" fillId="0" borderId="4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/>
    <xf numFmtId="0" fontId="1" fillId="0" borderId="4" xfId="0" applyFont="1" applyFill="1" applyBorder="1"/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4" xfId="0" applyNumberFormat="1" applyFont="1" applyFill="1" applyBorder="1"/>
    <xf numFmtId="0" fontId="1" fillId="0" borderId="0" xfId="0" applyFont="1"/>
    <xf numFmtId="1" fontId="1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workbookViewId="0">
      <selection activeCell="R20" sqref="R20"/>
    </sheetView>
  </sheetViews>
  <sheetFormatPr defaultRowHeight="14.4" x14ac:dyDescent="0.3"/>
  <cols>
    <col min="1" max="1" width="36.44140625" customWidth="1"/>
  </cols>
  <sheetData>
    <row r="2" spans="1:3" x14ac:dyDescent="0.3">
      <c r="B2" t="s">
        <v>2</v>
      </c>
      <c r="C2" t="s">
        <v>1</v>
      </c>
    </row>
    <row r="3" spans="1:3" x14ac:dyDescent="0.3">
      <c r="A3" t="s">
        <v>0</v>
      </c>
      <c r="B3">
        <v>80</v>
      </c>
      <c r="C3">
        <f>B3*28</f>
        <v>2240</v>
      </c>
    </row>
    <row r="4" spans="1:3" x14ac:dyDescent="0.3">
      <c r="A4" t="s">
        <v>3</v>
      </c>
      <c r="B4" s="1">
        <f>B3/305</f>
        <v>0.26229508196721313</v>
      </c>
      <c r="C4" s="1">
        <f>B4*28</f>
        <v>7.3442622950819674</v>
      </c>
    </row>
    <row r="5" spans="1:3" x14ac:dyDescent="0.3">
      <c r="A5" t="s">
        <v>4</v>
      </c>
      <c r="B5">
        <f>B4*3</f>
        <v>0.78688524590163933</v>
      </c>
      <c r="C5" s="1">
        <f>C4*0.3</f>
        <v>2.2032786885245903</v>
      </c>
    </row>
    <row r="6" spans="1:3" ht="15" thickBot="1" x14ac:dyDescent="0.35">
      <c r="A6" t="s">
        <v>5</v>
      </c>
      <c r="C6" s="4">
        <f>C4+C5</f>
        <v>9.5475409836065577</v>
      </c>
    </row>
    <row r="7" spans="1:3" ht="15" thickBot="1" x14ac:dyDescent="0.35">
      <c r="A7" s="2" t="s">
        <v>14</v>
      </c>
      <c r="C7" s="2">
        <f>C6*3355</f>
        <v>32032</v>
      </c>
    </row>
    <row r="8" spans="1:3" x14ac:dyDescent="0.3">
      <c r="A8" t="s">
        <v>6</v>
      </c>
      <c r="B8">
        <v>85</v>
      </c>
      <c r="C8">
        <f>B8*28</f>
        <v>2380</v>
      </c>
    </row>
    <row r="9" spans="1:3" x14ac:dyDescent="0.3">
      <c r="A9" t="s">
        <v>7</v>
      </c>
      <c r="C9">
        <v>500</v>
      </c>
    </row>
    <row r="10" spans="1:3" ht="15" thickBot="1" x14ac:dyDescent="0.35">
      <c r="A10" t="s">
        <v>8</v>
      </c>
      <c r="C10" s="3">
        <f>C8+C9</f>
        <v>2880</v>
      </c>
    </row>
    <row r="11" spans="1:3" ht="15" thickBot="1" x14ac:dyDescent="0.35">
      <c r="A11" s="2" t="s">
        <v>13</v>
      </c>
      <c r="C11" s="2">
        <f>C10*50</f>
        <v>144000</v>
      </c>
    </row>
    <row r="12" spans="1:3" ht="15" thickBot="1" x14ac:dyDescent="0.35">
      <c r="A12" t="s">
        <v>9</v>
      </c>
      <c r="C12" s="3">
        <v>41</v>
      </c>
    </row>
    <row r="13" spans="1:3" ht="15" thickBot="1" x14ac:dyDescent="0.35">
      <c r="A13" t="s">
        <v>12</v>
      </c>
      <c r="C13" s="2">
        <f>C12*50</f>
        <v>2050</v>
      </c>
    </row>
    <row r="14" spans="1:3" ht="15" thickBot="1" x14ac:dyDescent="0.35">
      <c r="A14" t="s">
        <v>10</v>
      </c>
      <c r="B14">
        <v>30</v>
      </c>
      <c r="C14">
        <f>B14*28</f>
        <v>840</v>
      </c>
    </row>
    <row r="15" spans="1:3" ht="15" thickBot="1" x14ac:dyDescent="0.35">
      <c r="A15" s="2" t="s">
        <v>11</v>
      </c>
      <c r="C15" s="2">
        <f>C14*8</f>
        <v>6720</v>
      </c>
    </row>
    <row r="16" spans="1:3" x14ac:dyDescent="0.3">
      <c r="A16" t="s">
        <v>19</v>
      </c>
      <c r="C16">
        <v>850</v>
      </c>
    </row>
    <row r="17" spans="1:3" x14ac:dyDescent="0.3">
      <c r="A17" t="s">
        <v>21</v>
      </c>
      <c r="C17">
        <f>C16*6</f>
        <v>5100</v>
      </c>
    </row>
    <row r="18" spans="1:3" ht="15" thickBot="1" x14ac:dyDescent="0.35">
      <c r="A18" t="s">
        <v>22</v>
      </c>
      <c r="C18">
        <v>1680</v>
      </c>
    </row>
    <row r="19" spans="1:3" ht="15" thickBot="1" x14ac:dyDescent="0.35">
      <c r="A19" t="s">
        <v>23</v>
      </c>
      <c r="C19" s="2">
        <f>C18*6</f>
        <v>10080</v>
      </c>
    </row>
    <row r="21" spans="1:3" ht="15" thickBot="1" x14ac:dyDescent="0.35">
      <c r="A21" t="s">
        <v>15</v>
      </c>
      <c r="C21">
        <v>10500</v>
      </c>
    </row>
    <row r="22" spans="1:3" ht="15" thickBot="1" x14ac:dyDescent="0.35">
      <c r="A22" s="2" t="s">
        <v>16</v>
      </c>
      <c r="C22" s="2">
        <f>C21*2</f>
        <v>21000</v>
      </c>
    </row>
    <row r="23" spans="1:3" ht="15" thickBot="1" x14ac:dyDescent="0.35">
      <c r="A23" s="5" t="s">
        <v>22</v>
      </c>
      <c r="C23" s="3">
        <v>2280</v>
      </c>
    </row>
    <row r="24" spans="1:3" ht="15" thickBot="1" x14ac:dyDescent="0.35">
      <c r="A24" s="5" t="s">
        <v>24</v>
      </c>
      <c r="C24" s="2">
        <f>C23*2</f>
        <v>4560</v>
      </c>
    </row>
    <row r="26" spans="1:3" ht="15" thickBot="1" x14ac:dyDescent="0.35">
      <c r="A26" t="s">
        <v>18</v>
      </c>
      <c r="C26">
        <v>4600</v>
      </c>
    </row>
    <row r="27" spans="1:3" ht="15" thickBot="1" x14ac:dyDescent="0.35">
      <c r="A27" t="s">
        <v>17</v>
      </c>
      <c r="C27" s="2">
        <f>C26*8</f>
        <v>36800</v>
      </c>
    </row>
    <row r="29" spans="1:3" ht="15" thickBot="1" x14ac:dyDescent="0.35">
      <c r="A29" t="s">
        <v>19</v>
      </c>
      <c r="C29">
        <v>850</v>
      </c>
    </row>
    <row r="30" spans="1:3" ht="15" thickBot="1" x14ac:dyDescent="0.35">
      <c r="A30" t="s">
        <v>20</v>
      </c>
      <c r="C30" s="2">
        <f>C29*2</f>
        <v>1700</v>
      </c>
    </row>
    <row r="32" spans="1:3" ht="15" thickBot="1" x14ac:dyDescent="0.35">
      <c r="A32" t="s">
        <v>26</v>
      </c>
      <c r="C32">
        <v>10</v>
      </c>
    </row>
    <row r="33" spans="1:3" ht="15" thickBot="1" x14ac:dyDescent="0.35">
      <c r="A33">
        <v>2000</v>
      </c>
      <c r="C33" s="2">
        <f>C32*2000</f>
        <v>20000</v>
      </c>
    </row>
    <row r="34" spans="1:3" ht="15" thickBot="1" x14ac:dyDescent="0.35">
      <c r="A34" t="s">
        <v>27</v>
      </c>
      <c r="C34" s="2">
        <v>3600</v>
      </c>
    </row>
    <row r="39" spans="1:3" x14ac:dyDescent="0.3">
      <c r="A39" t="s">
        <v>25</v>
      </c>
      <c r="C39">
        <f>C7+C11+C13+C15+C19+C22+C24+C27+C30+C33+C34</f>
        <v>282542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workbookViewId="0">
      <selection activeCell="M2" sqref="M2"/>
    </sheetView>
  </sheetViews>
  <sheetFormatPr defaultRowHeight="14.4" x14ac:dyDescent="0.3"/>
  <cols>
    <col min="2" max="2" width="35.21875" customWidth="1"/>
    <col min="3" max="3" width="12.44140625" customWidth="1"/>
    <col min="4" max="4" width="8.88671875" customWidth="1"/>
    <col min="5" max="5" width="18.33203125" customWidth="1"/>
  </cols>
  <sheetData>
    <row r="1" spans="2:10" ht="64.2" customHeight="1" x14ac:dyDescent="0.3">
      <c r="B1" s="46" t="s">
        <v>63</v>
      </c>
      <c r="C1" s="45"/>
      <c r="D1" s="45"/>
      <c r="E1" s="45"/>
    </row>
    <row r="3" spans="2:10" s="6" customFormat="1" ht="15.6" x14ac:dyDescent="0.3">
      <c r="B3" s="44" t="s">
        <v>28</v>
      </c>
      <c r="C3" s="44" t="s">
        <v>29</v>
      </c>
      <c r="D3" s="44" t="s">
        <v>30</v>
      </c>
      <c r="E3" s="44" t="s">
        <v>31</v>
      </c>
    </row>
    <row r="4" spans="2:10" ht="4.2" customHeight="1" thickBot="1" x14ac:dyDescent="0.35">
      <c r="B4" s="15"/>
      <c r="C4" s="15"/>
      <c r="D4" s="15"/>
      <c r="E4" s="15"/>
    </row>
    <row r="5" spans="2:10" ht="15" thickBot="1" x14ac:dyDescent="0.35">
      <c r="B5" s="21" t="s">
        <v>59</v>
      </c>
      <c r="C5" s="22"/>
      <c r="D5" s="22"/>
      <c r="E5" s="23"/>
    </row>
    <row r="6" spans="2:10" x14ac:dyDescent="0.3">
      <c r="B6" s="16" t="s">
        <v>32</v>
      </c>
      <c r="C6" s="16">
        <v>2380</v>
      </c>
      <c r="D6" s="16">
        <v>50</v>
      </c>
      <c r="E6" s="16">
        <f t="shared" ref="E6:E17" si="0">C6*D6</f>
        <v>119000</v>
      </c>
    </row>
    <row r="7" spans="2:10" x14ac:dyDescent="0.3">
      <c r="B7" s="13" t="s">
        <v>33</v>
      </c>
      <c r="C7" s="13">
        <v>7.34</v>
      </c>
      <c r="D7" s="13">
        <v>3355</v>
      </c>
      <c r="E7" s="14">
        <f t="shared" si="0"/>
        <v>24625.7</v>
      </c>
    </row>
    <row r="8" spans="2:10" x14ac:dyDescent="0.3">
      <c r="B8" s="13" t="s">
        <v>34</v>
      </c>
      <c r="C8" s="13">
        <v>41</v>
      </c>
      <c r="D8" s="13">
        <v>50</v>
      </c>
      <c r="E8" s="13">
        <f t="shared" si="0"/>
        <v>2050</v>
      </c>
    </row>
    <row r="9" spans="2:10" x14ac:dyDescent="0.3">
      <c r="B9" s="13" t="s">
        <v>35</v>
      </c>
      <c r="C9" s="13">
        <v>840</v>
      </c>
      <c r="D9" s="13">
        <v>8</v>
      </c>
      <c r="E9" s="13">
        <f t="shared" si="0"/>
        <v>6720</v>
      </c>
    </row>
    <row r="10" spans="2:10" x14ac:dyDescent="0.3">
      <c r="B10" s="13" t="s">
        <v>36</v>
      </c>
      <c r="C10" s="13">
        <v>850</v>
      </c>
      <c r="D10" s="13">
        <v>6</v>
      </c>
      <c r="E10" s="13">
        <f t="shared" si="0"/>
        <v>5100</v>
      </c>
    </row>
    <row r="11" spans="2:10" x14ac:dyDescent="0.3">
      <c r="B11" s="13" t="s">
        <v>38</v>
      </c>
      <c r="C11" s="13">
        <v>1680</v>
      </c>
      <c r="D11" s="13">
        <v>6</v>
      </c>
      <c r="E11" s="13">
        <f t="shared" si="0"/>
        <v>10080</v>
      </c>
    </row>
    <row r="12" spans="2:10" x14ac:dyDescent="0.3">
      <c r="B12" s="13" t="s">
        <v>37</v>
      </c>
      <c r="C12" s="13">
        <v>10500</v>
      </c>
      <c r="D12" s="13">
        <v>2</v>
      </c>
      <c r="E12" s="13">
        <f t="shared" si="0"/>
        <v>21000</v>
      </c>
    </row>
    <row r="13" spans="2:10" x14ac:dyDescent="0.3">
      <c r="B13" s="13" t="s">
        <v>39</v>
      </c>
      <c r="C13" s="13">
        <v>2280</v>
      </c>
      <c r="D13" s="13">
        <v>2</v>
      </c>
      <c r="E13" s="13">
        <f t="shared" si="0"/>
        <v>4560</v>
      </c>
      <c r="J13" s="20"/>
    </row>
    <row r="14" spans="2:10" x14ac:dyDescent="0.3">
      <c r="B14" s="13" t="s">
        <v>40</v>
      </c>
      <c r="C14" s="13">
        <v>4600</v>
      </c>
      <c r="D14" s="13">
        <v>4</v>
      </c>
      <c r="E14" s="13">
        <f t="shared" si="0"/>
        <v>18400</v>
      </c>
    </row>
    <row r="15" spans="2:10" x14ac:dyDescent="0.3">
      <c r="B15" s="13" t="s">
        <v>41</v>
      </c>
      <c r="C15" s="13">
        <v>850</v>
      </c>
      <c r="D15" s="13">
        <v>2</v>
      </c>
      <c r="E15" s="13">
        <f t="shared" si="0"/>
        <v>1700</v>
      </c>
    </row>
    <row r="16" spans="2:10" x14ac:dyDescent="0.3">
      <c r="B16" s="13" t="s">
        <v>42</v>
      </c>
      <c r="C16" s="13">
        <v>10</v>
      </c>
      <c r="D16" s="13">
        <v>2500</v>
      </c>
      <c r="E16" s="13">
        <f t="shared" si="0"/>
        <v>25000</v>
      </c>
    </row>
    <row r="17" spans="2:8" ht="15" thickBot="1" x14ac:dyDescent="0.35">
      <c r="B17" s="15" t="s">
        <v>43</v>
      </c>
      <c r="C17" s="15">
        <v>120</v>
      </c>
      <c r="D17" s="15">
        <v>6</v>
      </c>
      <c r="E17" s="15">
        <f t="shared" si="0"/>
        <v>720</v>
      </c>
    </row>
    <row r="18" spans="2:8" ht="15" thickBot="1" x14ac:dyDescent="0.35">
      <c r="B18" s="39" t="s">
        <v>44</v>
      </c>
      <c r="C18" s="35"/>
      <c r="D18" s="36"/>
      <c r="E18" s="40">
        <f>SUM(E6:E17)</f>
        <v>238955.7</v>
      </c>
    </row>
    <row r="19" spans="2:8" ht="5.4" customHeight="1" thickBot="1" x14ac:dyDescent="0.35">
      <c r="H19" s="8"/>
    </row>
    <row r="20" spans="2:8" ht="15" thickBot="1" x14ac:dyDescent="0.35">
      <c r="B20" s="27" t="s">
        <v>60</v>
      </c>
      <c r="C20" s="28"/>
      <c r="D20" s="28"/>
      <c r="E20" s="29"/>
    </row>
    <row r="21" spans="2:8" x14ac:dyDescent="0.3">
      <c r="B21" s="16" t="s">
        <v>53</v>
      </c>
      <c r="C21" s="16">
        <v>500</v>
      </c>
      <c r="D21" s="16">
        <v>50</v>
      </c>
      <c r="E21" s="16">
        <f>C21*D21</f>
        <v>25000</v>
      </c>
    </row>
    <row r="22" spans="2:8" x14ac:dyDescent="0.3">
      <c r="B22" s="13" t="s">
        <v>45</v>
      </c>
      <c r="C22" s="13">
        <v>18</v>
      </c>
      <c r="D22" s="13">
        <v>3500</v>
      </c>
      <c r="E22" s="13">
        <f>C22*D22</f>
        <v>63000</v>
      </c>
    </row>
    <row r="23" spans="2:8" x14ac:dyDescent="0.3">
      <c r="B23" s="13" t="s">
        <v>54</v>
      </c>
      <c r="C23" s="13">
        <v>250</v>
      </c>
      <c r="D23" s="13">
        <v>8</v>
      </c>
      <c r="E23" s="13">
        <f>C23*D23</f>
        <v>2000</v>
      </c>
    </row>
    <row r="24" spans="2:8" x14ac:dyDescent="0.3">
      <c r="B24" s="13" t="s">
        <v>46</v>
      </c>
      <c r="C24" s="13">
        <v>80</v>
      </c>
      <c r="D24" s="13">
        <v>50</v>
      </c>
      <c r="E24" s="13">
        <f>C24*D24</f>
        <v>4000</v>
      </c>
    </row>
    <row r="25" spans="2:8" ht="15" thickBot="1" x14ac:dyDescent="0.35">
      <c r="B25" s="15" t="s">
        <v>47</v>
      </c>
      <c r="C25" s="15">
        <v>2000</v>
      </c>
      <c r="D25" s="15">
        <v>2</v>
      </c>
      <c r="E25" s="15">
        <f>C25*D25</f>
        <v>4000</v>
      </c>
    </row>
    <row r="26" spans="2:8" ht="15" thickBot="1" x14ac:dyDescent="0.35">
      <c r="B26" s="41" t="s">
        <v>44</v>
      </c>
      <c r="C26" s="35"/>
      <c r="D26" s="36"/>
      <c r="E26" s="42">
        <f>SUM(E21:E25)</f>
        <v>98000</v>
      </c>
    </row>
    <row r="27" spans="2:8" ht="4.2" customHeight="1" thickBot="1" x14ac:dyDescent="0.35"/>
    <row r="28" spans="2:8" ht="15" thickBot="1" x14ac:dyDescent="0.35">
      <c r="B28" s="27" t="s">
        <v>61</v>
      </c>
      <c r="C28" s="33"/>
      <c r="D28" s="33"/>
      <c r="E28" s="34"/>
    </row>
    <row r="29" spans="2:8" x14ac:dyDescent="0.3">
      <c r="B29" s="13" t="s">
        <v>48</v>
      </c>
      <c r="C29" s="13">
        <v>330</v>
      </c>
      <c r="D29" s="13">
        <v>20</v>
      </c>
      <c r="E29" s="13">
        <f>C29*D29</f>
        <v>6600</v>
      </c>
    </row>
    <row r="30" spans="2:8" x14ac:dyDescent="0.3">
      <c r="B30" s="13" t="s">
        <v>49</v>
      </c>
      <c r="C30" s="13">
        <v>8.4</v>
      </c>
      <c r="D30" s="13">
        <v>500</v>
      </c>
      <c r="E30" s="13">
        <f>C30*D30</f>
        <v>4200</v>
      </c>
    </row>
    <row r="31" spans="2:8" ht="15" thickBot="1" x14ac:dyDescent="0.35">
      <c r="B31" s="15" t="s">
        <v>42</v>
      </c>
      <c r="C31" s="15">
        <v>10</v>
      </c>
      <c r="D31" s="15">
        <v>400</v>
      </c>
      <c r="E31" s="15">
        <f>C31*D31</f>
        <v>4000</v>
      </c>
    </row>
    <row r="32" spans="2:8" ht="15" thickBot="1" x14ac:dyDescent="0.35">
      <c r="B32" s="39" t="s">
        <v>44</v>
      </c>
      <c r="C32" s="35"/>
      <c r="D32" s="36"/>
      <c r="E32" s="43">
        <f>SUM(E29:E31)</f>
        <v>14800</v>
      </c>
    </row>
    <row r="33" spans="2:5" ht="5.4" customHeight="1" thickBot="1" x14ac:dyDescent="0.35">
      <c r="B33" s="7"/>
    </row>
    <row r="34" spans="2:5" ht="15" thickBot="1" x14ac:dyDescent="0.35">
      <c r="B34" s="27" t="s">
        <v>62</v>
      </c>
      <c r="C34" s="33"/>
      <c r="D34" s="33"/>
      <c r="E34" s="34"/>
    </row>
    <row r="35" spans="2:5" x14ac:dyDescent="0.3">
      <c r="B35" s="16" t="s">
        <v>45</v>
      </c>
      <c r="C35" s="16">
        <v>17.5</v>
      </c>
      <c r="D35" s="16">
        <v>400</v>
      </c>
      <c r="E35" s="16">
        <f>C35*D35</f>
        <v>7000</v>
      </c>
    </row>
    <row r="36" spans="2:5" ht="15" thickBot="1" x14ac:dyDescent="0.35">
      <c r="B36" s="15" t="s">
        <v>50</v>
      </c>
      <c r="C36" s="15">
        <v>160</v>
      </c>
      <c r="D36" s="15">
        <v>20</v>
      </c>
      <c r="E36" s="15">
        <f>C36*D36</f>
        <v>3200</v>
      </c>
    </row>
    <row r="37" spans="2:5" ht="15" thickBot="1" x14ac:dyDescent="0.35">
      <c r="B37" s="41" t="s">
        <v>44</v>
      </c>
      <c r="C37" s="35"/>
      <c r="D37" s="36"/>
      <c r="E37" s="42">
        <f>SUM(E35:E36)</f>
        <v>10200</v>
      </c>
    </row>
    <row r="38" spans="2:5" ht="5.4" customHeight="1" thickBot="1" x14ac:dyDescent="0.35"/>
    <row r="39" spans="2:5" ht="15" thickBot="1" x14ac:dyDescent="0.35">
      <c r="B39" s="27" t="s">
        <v>56</v>
      </c>
      <c r="C39" s="31"/>
      <c r="D39" s="31"/>
      <c r="E39" s="32"/>
    </row>
    <row r="40" spans="2:5" ht="15" thickBot="1" x14ac:dyDescent="0.35">
      <c r="B40" s="37" t="s">
        <v>57</v>
      </c>
      <c r="C40" s="37">
        <v>10000</v>
      </c>
      <c r="D40" s="38">
        <v>5</v>
      </c>
      <c r="E40" s="50">
        <f>C40*D40</f>
        <v>50000</v>
      </c>
    </row>
    <row r="41" spans="2:5" ht="15" thickBot="1" x14ac:dyDescent="0.35">
      <c r="B41" s="47" t="s">
        <v>64</v>
      </c>
      <c r="C41" s="30">
        <v>1000</v>
      </c>
      <c r="D41" s="19">
        <v>5</v>
      </c>
      <c r="E41" s="48">
        <f>C41*D41</f>
        <v>5000</v>
      </c>
    </row>
    <row r="42" spans="2:5" ht="3" customHeight="1" thickBot="1" x14ac:dyDescent="0.35">
      <c r="E42" s="8"/>
    </row>
    <row r="43" spans="2:5" ht="15" thickBot="1" x14ac:dyDescent="0.35">
      <c r="B43" s="9" t="s">
        <v>58</v>
      </c>
      <c r="C43" s="10">
        <v>18000</v>
      </c>
      <c r="D43" s="10">
        <v>1</v>
      </c>
      <c r="E43" s="17">
        <f>C43*D43</f>
        <v>18000</v>
      </c>
    </row>
    <row r="44" spans="2:5" ht="15" thickBot="1" x14ac:dyDescent="0.35">
      <c r="E44" s="8"/>
    </row>
    <row r="45" spans="2:5" ht="15" thickBot="1" x14ac:dyDescent="0.35">
      <c r="B45" s="9" t="s">
        <v>51</v>
      </c>
      <c r="C45" s="10"/>
      <c r="D45" s="10"/>
      <c r="E45" s="11">
        <f>E43+E40+E32+E18</f>
        <v>321755.7</v>
      </c>
    </row>
    <row r="46" spans="2:5" ht="15" thickBot="1" x14ac:dyDescent="0.35">
      <c r="B46" s="2" t="s">
        <v>7</v>
      </c>
      <c r="C46" s="10"/>
      <c r="D46" s="10"/>
      <c r="E46" s="18">
        <f>E41+E37+E26</f>
        <v>113200</v>
      </c>
    </row>
    <row r="47" spans="2:5" ht="15" thickBot="1" x14ac:dyDescent="0.35">
      <c r="B47" s="2" t="s">
        <v>55</v>
      </c>
      <c r="C47" s="10"/>
      <c r="D47" s="10"/>
      <c r="E47" s="12">
        <f>(E45+E46)*0.18</f>
        <v>78292.025999999998</v>
      </c>
    </row>
    <row r="48" spans="2:5" ht="15" thickBot="1" x14ac:dyDescent="0.35">
      <c r="B48" s="24" t="s">
        <v>52</v>
      </c>
      <c r="C48" s="25"/>
      <c r="D48" s="25"/>
      <c r="E48" s="26">
        <f>SUM(E45:E47)+E41+E40+E43</f>
        <v>586247.72600000002</v>
      </c>
    </row>
    <row r="49" spans="13:13" x14ac:dyDescent="0.3">
      <c r="M49" s="49"/>
    </row>
  </sheetData>
  <mergeCells count="2">
    <mergeCell ref="B5:E5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2020-09-14T10:14:29Z</dcterms:modified>
</cp:coreProperties>
</file>